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C:\Users\agapitom\Desktop\26 NO i RO\"/>
    </mc:Choice>
  </mc:AlternateContent>
  <xr:revisionPtr revIDLastSave="0" documentId="13_ncr:1_{86E2A427-97D4-4D58-A13B-B25A7F86A68E}" xr6:coauthVersionLast="47" xr6:coauthVersionMax="47" xr10:uidLastSave="{00000000-0000-0000-0000-000000000000}"/>
  <bookViews>
    <workbookView xWindow="-120" yWindow="-120" windowWidth="38640" windowHeight="211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 name="Bilješke razlike Bilanca" sheetId="25" r:id="rId8"/>
    <sheet name="Bilješke razlike RDG" sheetId="26" r:id="rId9"/>
  </sheets>
  <definedNames>
    <definedName name="_xlnm.Print_Area" localSheetId="1">Bilanca!$A$1:$I$135</definedName>
    <definedName name="_xlnm.Print_Area" localSheetId="7">'Bilješke razlike Bilanca'!$A$1:$H$33</definedName>
    <definedName name="_xlnm.Print_Area" localSheetId="8">'Bilješke razlike RDG'!$A$1:$H$28</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26" l="1"/>
  <c r="C18" i="26"/>
  <c r="C19" i="26"/>
  <c r="C17" i="26"/>
  <c r="C16" i="26"/>
  <c r="C15" i="26"/>
  <c r="C10" i="26"/>
  <c r="C9" i="26"/>
  <c r="H1" i="26"/>
  <c r="A1" i="26"/>
  <c r="C32" i="25"/>
  <c r="C31" i="25"/>
  <c r="C27" i="25"/>
  <c r="C26" i="25"/>
  <c r="C22" i="25"/>
  <c r="C23" i="25"/>
  <c r="C21" i="25"/>
  <c r="C17" i="25"/>
  <c r="C14" i="25"/>
  <c r="C9" i="25"/>
  <c r="E28" i="26" l="1"/>
  <c r="G27" i="26"/>
  <c r="G26" i="26"/>
  <c r="G25" i="26"/>
  <c r="E21" i="26"/>
  <c r="C21" i="26"/>
  <c r="G20" i="26"/>
  <c r="G19" i="26"/>
  <c r="G18" i="26"/>
  <c r="G17" i="26"/>
  <c r="G16" i="26"/>
  <c r="G15" i="26"/>
  <c r="E12" i="26"/>
  <c r="C12" i="26"/>
  <c r="G11" i="26"/>
  <c r="G10" i="26"/>
  <c r="G9" i="26"/>
  <c r="E33" i="25"/>
  <c r="C33" i="25"/>
  <c r="G32" i="25"/>
  <c r="G31" i="25"/>
  <c r="E29" i="25"/>
  <c r="C29" i="25"/>
  <c r="G28" i="25"/>
  <c r="G27" i="25"/>
  <c r="G26" i="25"/>
  <c r="E24" i="25"/>
  <c r="C24" i="25"/>
  <c r="G23" i="25"/>
  <c r="G22" i="25"/>
  <c r="G21" i="25"/>
  <c r="E19" i="25"/>
  <c r="C19" i="25"/>
  <c r="G18" i="25"/>
  <c r="G17" i="25"/>
  <c r="G16" i="25"/>
  <c r="G15" i="25"/>
  <c r="G14" i="25"/>
  <c r="E12" i="25"/>
  <c r="C12" i="25"/>
  <c r="G21" i="26" l="1"/>
  <c r="G12" i="26"/>
  <c r="G33" i="25"/>
  <c r="G29" i="25"/>
  <c r="G24" i="25"/>
  <c r="G19" i="25"/>
  <c r="G12" i="25"/>
  <c r="V57" i="22"/>
  <c r="I19" i="21" l="1"/>
  <c r="H13" i="21" l="1"/>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H42" i="20"/>
  <c r="H36" i="21"/>
  <c r="H51" i="21" s="1"/>
  <c r="H53" i="21" s="1"/>
  <c r="I52" i="21" s="1"/>
  <c r="I111" i="19"/>
  <c r="H111" i="19"/>
  <c r="I84" i="19"/>
  <c r="H84" i="19"/>
  <c r="H69" i="19"/>
  <c r="I47" i="19"/>
  <c r="H47" i="19"/>
  <c r="H36" i="19"/>
  <c r="I36" i="19"/>
  <c r="C24" i="26" s="1"/>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C28" i="26" l="1"/>
  <c r="G28" i="26" s="1"/>
  <c r="G24" i="26"/>
  <c r="I53" i="21"/>
  <c r="I57" i="20"/>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<sst xmlns="http://schemas.openxmlformats.org/spreadsheetml/2006/main" count="590" uniqueCount="510">
  <si>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</si>
  <si>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</si>
  <si>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</si>
  <si>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</si>
  <si>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</si>
  <si>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</si>
  <si>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</si>
  <si>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</si>
  <si>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</si>
  <si>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</si>
  <si>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</si>
  <si>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</si>
  <si>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</si>
  <si>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</si>
  <si>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</si>
  <si>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</si>
  <si>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</si>
  <si>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</si>
  <si>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</si>
  <si>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</si>
  <si>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</si>
  <si>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</si>
  <si>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</si>
  <si>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</si>
  <si>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</si>
  <si>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</si>
  <si>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</si>
  <si>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</si>
  <si>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</si>
  <si>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</si>
  <si>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</si>
  <si>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</si>
  <si>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</si>
  <si>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</si>
  <si>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</si>
  <si>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</si>
  <si>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</si>
  <si>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</si>
  <si>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</si>
  <si>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</si>
  <si>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</si>
  <si>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</si>
  <si>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</si>
  <si>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</si>
  <si>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</si>
  <si>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</si>
  <si>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</si>
  <si>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</si>
  <si>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</si>
  <si>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</si>
  <si>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</si>
  <si>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</si>
  <si>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</si>
  <si>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</si>
  <si>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</si>
  <si>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</si>
  <si>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</si>
  <si>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</si>
  <si>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</si>
  <si>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</si>
  <si>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</si>
  <si>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</si>
  <si>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</si>
  <si>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</si>
  <si>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</si>
  <si>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</si>
  <si>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</si>
  <si>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</si>
  <si>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</si>
  <si>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</si>
  <si>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</si>
  <si>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</si>
  <si>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</si>
  <si>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</si>
  <si>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</si>
  <si>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</si>
  <si>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</si>
  <si>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</si>
  <si>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</si>
  <si>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</si>
  <si>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</si>
  <si>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</si>
  <si>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</si>
  <si>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</si>
  <si>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</si>
  <si>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</si>
  <si>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</si>
  <si>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</si>
  <si>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</si>
  <si>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</si>
  <si>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</si>
  <si>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</si>
  <si>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</si>
  <si>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</si>
  <si>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</si>
  <si>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</si>
  <si>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</si>
  <si>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</si>
  <si>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</si>
  <si>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</si>
  <si>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</si>
  <si>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</si>
  <si>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</si>
  <si>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</si>
  <si>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</si>
  <si>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</si>
  <si>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</si>
  <si>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</si>
  <si>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</si>
  <si>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</si>
  <si>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</si>
  <si>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</si>
  <si>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</si>
  <si>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</si>
  <si>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</si>
  <si>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</si>
  <si>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</si>
  <si>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</si>
  <si>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</si>
  <si>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</si>
  <si>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</si>
  <si>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</si>
  <si>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</si>
  <si>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</si>
  <si>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</si>
  <si>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</si>
  <si>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</si>
  <si>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</si>
  <si>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</si>
  <si>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</si>
  <si>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</si>
  <si>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</si>
  <si>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</si>
  <si>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</si>
  <si>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</si>
  <si>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</si>
  <si>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</si>
  <si>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</si>
  <si>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</si>
  <si>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</si>
  <si>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</si>
  <si>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</si>
  <si>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</si>
  <si>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</si>
  <si>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</si>
  <si>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</si>
  <si>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</si>
  <si>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</si>
  <si>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</si>
  <si>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</si>
  <si>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</si>
  <si>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</si>
  <si>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</si>
  <si>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</si>
  <si>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</si>
  <si>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</si>
  <si>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</si>
  <si>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</si>
  <si>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</si>
  <si>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</si>
  <si>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</si>
  <si>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</si>
  <si>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</si>
  <si>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</si>
  <si>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</si>
  <si>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</si>
  <si>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</si>
  <si>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</si>
  <si>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</si>
  <si>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</si>
  <si>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</si>
  <si>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</si>
  <si>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</si>
  <si>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</si>
  <si>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</si>
  <si>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</si>
  <si>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</si>
  <si>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</si>
  <si>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</si>
  <si>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</si>
  <si>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</si>
  <si>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</si>
  <si>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</si>
  <si>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</si>
  <si>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</si>
  <si>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</si>
  <si>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</si>
  <si>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</si>
  <si>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</si>
  <si>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</si>
  <si>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</si>
  <si>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</si>
  <si>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</si>
  <si>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</si>
  <si>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</si>
  <si>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</si>
  <si>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</si>
  <si>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</si>
  <si>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</si>
  <si>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</si>
  <si>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</si>
  <si>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</si>
  <si>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</si>
  <si>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</si>
  <si>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</si>
  <si>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</si>
  <si>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</si>
  <si>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</si>
  <si>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</si>
  <si>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</si>
  <si>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</si>
  <si>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</si>
  <si>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</si>
  <si>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</si>
  <si>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</si>
  <si>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</si>
  <si>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</si>
  <si>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</si>
  <si>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</si>
  <si>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</si>
  <si>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</si>
  <si>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</si>
  <si>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</si>
  <si>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</si>
  <si>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</si>
  <si>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</si>
  <si>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</si>
  <si>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</si>
  <si>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</si>
  <si>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</si>
  <si>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</si>
  <si>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</si>
  <si>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</si>
  <si>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</si>
  <si>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</si>
  <si>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</si>
  <si>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</si>
  <si>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</si>
  <si>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</si>
  <si>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</si>
  <si>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</si>
  <si>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</si>
  <si>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</si>
  <si>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</si>
  <si>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</si>
  <si>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</si>
  <si>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</si>
  <si>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</si>
  <si>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</si>
  <si>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</si>
  <si>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</si>
  <si>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</si>
  <si>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</si>
  <si>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</si>
  <si>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</si>
  <si>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</si>
  <si>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</si>
  <si>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</si>
  <si>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</si>
  <si>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</si>
  <si>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</si>
  <si>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</si>
  <si>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</si>
  <si>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</si>
  <si>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</si>
  <si>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</si>
  <si>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</si>
  <si>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</si>
  <si>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</si>
  <si>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</si>
  <si>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</si>
  <si>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</si>
  <si>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</si>
  <si>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</si>
  <si>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</si>
  <si>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</si>
  <si>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</si>
  <si>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</si>
  <si>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</si>
  <si>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</si>
  <si>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</si>
  <si>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</si>
  <si>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</si>
  <si>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</si>
  <si>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</si>
  <si>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</si>
  <si>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</si>
  <si>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</si>
  <si>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</si>
  <si>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</si>
  <si>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</si>
  <si>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</si>
  <si>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</si>
  <si>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</si>
  <si>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</si>
  <si>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</si>
  <si>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</si>
  <si>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</si>
  <si>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</si>
  <si>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</si>
  <si>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</si>
  <si>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</si>
  <si>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</si>
  <si>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</si>
  <si>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</si>
  <si>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</si>
  <si>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</si>
  <si>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</si>
  <si>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</si>
  <si>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</si>
  <si>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</si>
  <si>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</si>
  <si>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</si>
  <si>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</si>
  <si>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</si>
  <si>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</si>
  <si>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</si>
  <si>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</si>
  <si>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</si>
  <si>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</si>
  <si>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</si>
  <si>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</si>
  <si>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</si>
  <si>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</si>
  <si>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</si>
  <si>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</si>
  <si>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</si>
  <si>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</si>
  <si>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</si>
  <si>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</si>
  <si>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</si>
  <si>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</si>
  <si>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</si>
  <si>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</si>
  <si>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</si>
  <si>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</si>
  <si>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</si>
  <si>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</si>
  <si>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</si>
  <si>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</si>
  <si>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</si>
  <si>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</si>
  <si>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</si>
  <si>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</si>
  <si>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</si>
  <si>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</si>
  <si>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</si>
  <si>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</si>
  <si>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</si>
  <si>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</si>
  <si>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</si>
  <si>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</si>
  <si>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</si>
  <si>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</si>
  <si>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</si>
  <si>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</si>
  <si>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</si>
  <si>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</si>
  <si>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</si>
  <si>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</si>
  <si>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</si>
  <si>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</si>
  <si>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</si>
  <si>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</si>
  <si>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</si>
  <si>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</si>
  <si>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</si>
  <si>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</si>
  <si>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</si>
  <si>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</si>
  <si>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</si>
  <si>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</si>
  <si>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</si>
  <si>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</si>
  <si>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</si>
  <si>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</si>
  <si>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</si>
  <si>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</si>
  <si>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</si>
  <si>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</si>
  <si>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</si>
  <si>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</si>
  <si>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</si>
  <si>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</si>
  <si>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</si>
  <si>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</si>
  <si>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</si>
  <si>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</si>
  <si>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</si>
  <si>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</si>
  <si>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</si>
  <si>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</si>
  <si>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</si>
  <si>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</si>
  <si>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</si>
  <si>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</si>
  <si>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</si>
  <si>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</si>
  <si>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</si>
  <si>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</si>
  <si>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</si>
  <si>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</si>
  <si>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</si>
  <si>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</si>
  <si>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</si>
  <si>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</si>
  <si>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</si>
  <si>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</si>
  <si>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</si>
  <si>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</si>
  <si>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</si>
  <si>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</si>
  <si>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</si>
  <si>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</si>
  <si>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</si>
  <si>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</si>
  <si>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</si>
  <si>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</si>
  <si>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</si>
  <si>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</si>
  <si>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</si>
  <si>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</si>
  <si>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</si>
  <si>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</si>
  <si>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</si>
  <si>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</si>
  <si>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</si>
  <si>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</si>
  <si>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</si>
  <si>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</si>
  <si>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</si>
  <si>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</si>
  <si>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</si>
  <si>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</si>
  <si>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</si>
  <si>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</si>
  <si>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</si>
  <si>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</si>
  <si>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</si>
  <si>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</si>
  <si>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</si>
  <si>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</si>
  <si>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</si>
  <si>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</si>
  <si>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</si>
  <si>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</si>
  <si>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080040901</t>
  </si>
  <si>
    <t>HR</t>
  </si>
  <si>
    <t>49214559889</t>
  </si>
  <si>
    <t>1315</t>
  </si>
  <si>
    <t>549300DOZHZICNEMG593</t>
  </si>
  <si>
    <t>ZAGREB</t>
  </si>
  <si>
    <t>JOSIPA MOKROVIĆA 8</t>
  </si>
  <si>
    <t>darko.krpan@koncar.hr</t>
  </si>
  <si>
    <t>www.koncar.hr/dst</t>
  </si>
  <si>
    <t>KRPAN DARKO</t>
  </si>
  <si>
    <t>013783714</t>
  </si>
  <si>
    <t xml:space="preserve">stanje na dan 31.12.2025 </t>
  </si>
  <si>
    <t>Obveznik:KONČAR - DISTRIBUTIVNI I SPECIJALNI TRANSFORMATORI d.d.</t>
  </si>
  <si>
    <t>Obveznik: KONČAR - DISTRIBUTIVNI I SPECIJALNI TRANSFORMATORI d.d.</t>
  </si>
  <si>
    <t>u razdoblju 01.01.2025 do 31.12.2025</t>
  </si>
  <si>
    <t>03654664</t>
  </si>
  <si>
    <t>KONČAR - DISTRIBUTIVNI I SPECIJALNI TRANSFORMATORI d.d. ZA PROIZVODNJU</t>
  </si>
  <si>
    <t>KPMG Croatia d.o.o. za reviziju</t>
  </si>
  <si>
    <t>Igor Gošek</t>
  </si>
  <si>
    <t>Josipa Mokrovića 8, 10 090 Zagreb</t>
  </si>
  <si>
    <t xml:space="preserve">BILANCA </t>
  </si>
  <si>
    <t xml:space="preserve">GFI POD </t>
  </si>
  <si>
    <t>MSFI</t>
  </si>
  <si>
    <t>Razlika</t>
  </si>
  <si>
    <t>Objašnjenje</t>
  </si>
  <si>
    <t>(u tisućama eura)</t>
  </si>
  <si>
    <t>Materijalna imovina</t>
  </si>
  <si>
    <t>Stavke ulaganja u nekretnine i imovina s pravom upotrebe u revidiranom MSFI izvještaju iskazane su kao zasebne stavke sukladno zahtjevima MRS 40 i MSFI 16.
Predujmovi i materijalna imovina u pripremi su u revidiranom MSFI izvještaju iskazani kao jedna stavka unutar kategorije materijalne imovine, dok su u GFI-POD obrascu iskazani kao zasebne kategorije.</t>
  </si>
  <si>
    <t>Ukupno</t>
  </si>
  <si>
    <t>Ulaganja u ovisna društva</t>
  </si>
  <si>
    <t>Dugotrajna financijska imovina u revidiranom MSFI izvještaju je iskazana unutar kategorije ulaganja u ovisna društva, ulaganja u pridružena društva i financijska imovina po fer vrijednosti kroz ostalu sveobuhvatnu dobit.</t>
  </si>
  <si>
    <t>Ulaganja u pridružena društva</t>
  </si>
  <si>
    <t>Ulaganja u vrijednosne papire</t>
  </si>
  <si>
    <t>Financijska imovina po FVOSD</t>
  </si>
  <si>
    <t>Zalihe (AOP 038 )</t>
  </si>
  <si>
    <t>Potraživanja od kupaca i ostala potraživanja</t>
  </si>
  <si>
    <t>Plaćeni troškovi budućeg razdoblja i obračunati prihodi (AOP 064)/ Ostala imovina</t>
  </si>
  <si>
    <t>U GFI-POD obrascu zasebno su iskazane kategorije zadržane dobiti i dobiti poslovne godine, dok su u revidiranom MSFI izvještaju iskazane unutar kategorije zadržane dobiti.</t>
  </si>
  <si>
    <t xml:space="preserve">Zadržana dobit   </t>
  </si>
  <si>
    <t>Kratkoročne obveze u revidiranom MSFI izvještaju su u GFI-POD obrascu izdvojeni u 2 kategorije: kratkoročne obveze i odgođeno plaćanje troškova i prihod budućeg razdoblja.</t>
  </si>
  <si>
    <t>Odgođeno plaćanje troškova i prihod budućeg razdoblja (AOP 124)</t>
  </si>
  <si>
    <t>Ostali poslovni prihodi s poduzetnicima unutar grupe (AOP 005)</t>
  </si>
  <si>
    <t>Ostali poslovni prihodi (izvan grupe) (AOP 006)</t>
  </si>
  <si>
    <t xml:space="preserve">Ostali poslovni prihodi </t>
  </si>
  <si>
    <t>Materijalni troškovi (AOP 009)</t>
  </si>
  <si>
    <t>Troškovi osoblja (AOP 013)</t>
  </si>
  <si>
    <t>Ostali troškovi (AOP 018)</t>
  </si>
  <si>
    <t>Rezerviranja (AOP 022)</t>
  </si>
  <si>
    <t>Ostali poslovni rashodi (AOP 029)</t>
  </si>
  <si>
    <t>Ostali troškovi poslovanja</t>
  </si>
  <si>
    <t>Financijski prihodi (AOP 030)</t>
  </si>
  <si>
    <t>Financijski rashodi (AOP 041)</t>
  </si>
  <si>
    <t>Financijski prihodi</t>
  </si>
  <si>
    <t>Financijski rashodi</t>
  </si>
  <si>
    <t>2025.</t>
  </si>
  <si>
    <t>Ostala dugotrajna financijska imovina</t>
  </si>
  <si>
    <t>Agentske provizije koje su u GFI obrascu iskazane unutar kategorije plaćeni troškovi budućeg razdoblja i obračunati prihodi, u MSFI izvještaju uključene su u ostalu imovinu. Zalihe u GFI-POD obrascu uključuju i predujmove te ugovornu imovinu iz ugovora s kupcima, koji su u MSFI izvještaju prikazani unutar stavke ostala imovina. Ostali iznosi uključeni u kategorije potraživanja i plaćeni troškovi budućeg razdoblja i obračunati prihodi u GFI obrascu, u MSFI izvještaju su iskazani unutar kategorije potraživanja i ostala potraživanja.</t>
  </si>
  <si>
    <t>Zadržana dobit ili preneseni gubitak (AOP 84)</t>
  </si>
  <si>
    <t>Dobit ili gubitak poslovne godine (AOP 087)</t>
  </si>
  <si>
    <t>Kratkoročne obveze (AOP 110)</t>
  </si>
  <si>
    <t xml:space="preserve">U revidiranom MSFI izvještaju dio poslovnih prihoda prikazan je unutar kategorije poslovnih rashoda (kao umanjenje). Razlika se odnosi na ukidanje rezerviranja u jamstvenim rokovima u iznosu 2.733 tisuća eura, koji je u MSFI izvještaju iskazan unutar pozicije ostali troškovi poslovanja.
</t>
  </si>
  <si>
    <t>U revidiranom MSFI izvještaju financijski prihodi i rashodi su iskazani po neto principu, dok su u GFI-POD obrascu iskazani po bruto principu (tečajne razlike).</t>
  </si>
  <si>
    <t xml:space="preserve">U revidiranom MSFI izvještaju troškovi osoblja uključuju naknade zaposlenicima i rezerviranja, koja su u GFI-POD obrascu prezentirane unutar ostalih troškova i rezerviranja. Razlika se odnosi na ukidanje rezerviranja u jamstvenim rokovima u iznosu 2.733 tisuća eura, koji su u GFI-POD obrascu prikazani unutar stavke ostalih poslovnih prihoda.
</t>
  </si>
  <si>
    <t>KONČAR - Distributivni i specijalni transformatori d.d. za proizvodnju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</si>
</sst>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_-* #,##0_-;\-* #,##0_-;_-* &quot;-&quot;??_-;_-@_-"/>
    <numFmt numFmtId="167" formatCode="_(* #,##0_);_(* \(#,##0\);_(* &quot;-&quot;_);_(@_)"/>
    <numFmt numFmtId="168" formatCode="#,##0.00_ ;\-#,##0.00\ "/>
  </numFmts>
  <fonts count="49" x14ac:knownFonts="1">
    <font>
      <sz val="10"/>
      <name val="Arial"/>
      <charset val="238"/>
    </font>
    <font>
      <sz val="11"/>
      <color theme="1"/>
      <name val="Calibri"/>
      <family val="2"/>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0"/>
      <color theme="1"/>
      <name val="Arial"/>
      <family val="2"/>
      <charset val="238"/>
    </font>
    <font>
      <sz val="11"/>
      <color theme="1"/>
      <name val="Calibri"/>
      <family val="2"/>
      <charset val="238"/>
      <scheme val="minor"/>
    </font>
    <font>
      <sz val="9"/>
      <color theme="1"/>
      <name val="Arial"/>
      <family val="2"/>
      <charset val="238"/>
    </font>
    <font>
      <b/>
      <sz val="9"/>
      <color theme="1"/>
      <name val="Arial"/>
      <family val="2"/>
      <charset val="238"/>
    </font>
    <font>
      <b/>
      <i/>
      <sz val="9"/>
      <color theme="1"/>
      <name val="Arial"/>
      <family val="2"/>
      <charset val="238"/>
    </font>
    <font>
      <b/>
      <i/>
      <sz val="8"/>
      <color theme="1"/>
      <name val="Arial"/>
      <family val="2"/>
      <charset val="238"/>
    </font>
    <font>
      <sz val="10"/>
      <name val="Arial CE"/>
    </font>
    <font>
      <sz val="9"/>
      <color rgb="FF000000"/>
      <name val="Arial"/>
      <family val="2"/>
      <charset val="238"/>
    </font>
    <font>
      <i/>
      <sz val="9"/>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41" fillId="0" borderId="0"/>
    <xf numFmtId="43" fontId="41" fillId="0" borderId="0" applyFont="0" applyFill="0" applyBorder="0" applyAlignment="0" applyProtection="0"/>
    <xf numFmtId="0" fontId="2" fillId="0" borderId="0"/>
    <xf numFmtId="0" fontId="46" fillId="0" borderId="0"/>
    <xf numFmtId="0" fontId="1" fillId="0" borderId="0"/>
  </cellStyleXfs>
  <cellXfs count="307">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4" fillId="11" borderId="4" xfId="0" applyFont="1" applyFill="1" applyBorder="1" applyAlignment="1" applyProtection="1">
      <alignment horizontal="center" vertical="center"/>
      <protection locked="0"/>
    </xf>
    <xf numFmtId="0" fontId="28" fillId="10" borderId="0" xfId="0" applyFont="1" applyFill="1" applyProtection="1">
      <protection locked="0"/>
    </xf>
    <xf numFmtId="0" fontId="28" fillId="10" borderId="10" xfId="0" applyFont="1" applyFill="1" applyBorder="1" applyProtection="1">
      <protection locked="0"/>
    </xf>
    <xf numFmtId="0" fontId="28" fillId="10" borderId="11" xfId="0" applyFont="1" applyFill="1" applyBorder="1" applyAlignment="1" applyProtection="1">
      <alignment vertical="center"/>
      <protection locked="0"/>
    </xf>
    <xf numFmtId="0" fontId="0" fillId="0" borderId="0" xfId="0" applyProtection="1">
      <protection locked="0"/>
    </xf>
    <xf numFmtId="0" fontId="28" fillId="10" borderId="0" xfId="0" applyFont="1" applyFill="1" applyAlignment="1" applyProtection="1">
      <alignment vertical="top"/>
      <protection locked="0"/>
    </xf>
    <xf numFmtId="0" fontId="28" fillId="10" borderId="11" xfId="0" applyFont="1" applyFill="1" applyBorder="1" applyProtection="1">
      <protection locked="0"/>
    </xf>
    <xf numFmtId="0" fontId="28" fillId="10" borderId="0" xfId="0" applyFont="1" applyFill="1" applyAlignment="1" applyProtection="1">
      <alignment vertical="top" wrapText="1"/>
      <protection locked="0"/>
    </xf>
    <xf numFmtId="0" fontId="28" fillId="10" borderId="0" xfId="0" applyFont="1" applyFill="1" applyAlignment="1" applyProtection="1">
      <alignment wrapText="1"/>
      <protection locked="0"/>
    </xf>
    <xf numFmtId="0" fontId="28" fillId="10" borderId="10" xfId="0" applyFont="1" applyFill="1" applyBorder="1" applyAlignment="1" applyProtection="1">
      <alignment vertical="top"/>
      <protection locked="0"/>
    </xf>
    <xf numFmtId="0" fontId="31" fillId="10" borderId="11" xfId="0" applyFont="1" applyFill="1" applyBorder="1" applyProtection="1">
      <protection locked="0"/>
    </xf>
    <xf numFmtId="0" fontId="24" fillId="10" borderId="0" xfId="4" applyFont="1" applyFill="1"/>
    <xf numFmtId="0" fontId="42" fillId="10" borderId="0" xfId="4" applyFont="1" applyFill="1"/>
    <xf numFmtId="43" fontId="42" fillId="10" borderId="0" xfId="5" applyFont="1" applyFill="1"/>
    <xf numFmtId="0" fontId="43" fillId="10" borderId="0" xfId="4" applyFont="1" applyFill="1" applyAlignment="1">
      <alignment horizontal="right"/>
    </xf>
    <xf numFmtId="0" fontId="42" fillId="10" borderId="0" xfId="6" applyFont="1" applyFill="1"/>
    <xf numFmtId="0" fontId="40" fillId="10" borderId="0" xfId="4" applyFont="1" applyFill="1"/>
    <xf numFmtId="0" fontId="43" fillId="10" borderId="0" xfId="4" applyFont="1" applyFill="1"/>
    <xf numFmtId="0" fontId="42" fillId="10" borderId="0" xfId="4" applyFont="1" applyFill="1" applyAlignment="1">
      <alignment horizontal="left"/>
    </xf>
    <xf numFmtId="0" fontId="44" fillId="10" borderId="0" xfId="4" applyFont="1" applyFill="1" applyAlignment="1">
      <alignment horizontal="left" vertical="center"/>
    </xf>
    <xf numFmtId="43" fontId="43" fillId="10" borderId="0" xfId="5" applyFont="1" applyFill="1" applyAlignment="1">
      <alignment horizontal="center" vertical="center"/>
    </xf>
    <xf numFmtId="0" fontId="43" fillId="10" borderId="0" xfId="4" applyFont="1" applyFill="1" applyAlignment="1">
      <alignment horizontal="center" vertical="center"/>
    </xf>
    <xf numFmtId="0" fontId="45" fillId="10" borderId="2" xfId="4" applyFont="1" applyFill="1" applyBorder="1" applyAlignment="1">
      <alignment horizontal="left" vertical="center"/>
    </xf>
    <xf numFmtId="43" fontId="42" fillId="10" borderId="2" xfId="5" applyFont="1" applyFill="1" applyBorder="1"/>
    <xf numFmtId="0" fontId="42" fillId="10" borderId="2" xfId="4" applyFont="1" applyFill="1" applyBorder="1" applyAlignment="1">
      <alignment horizontal="left"/>
    </xf>
    <xf numFmtId="0" fontId="44" fillId="10" borderId="0" xfId="4" applyFont="1" applyFill="1" applyAlignment="1">
      <alignment horizontal="left"/>
    </xf>
    <xf numFmtId="166" fontId="42" fillId="10" borderId="0" xfId="5" applyNumberFormat="1" applyFont="1" applyFill="1"/>
    <xf numFmtId="0" fontId="42" fillId="10" borderId="0" xfId="4" applyFont="1" applyFill="1" applyAlignment="1">
      <alignment vertical="center"/>
    </xf>
    <xf numFmtId="167" fontId="5" fillId="10" borderId="0" xfId="7" applyNumberFormat="1" applyFont="1" applyFill="1" applyAlignment="1" applyProtection="1">
      <alignment vertical="center" wrapText="1"/>
      <protection locked="0"/>
    </xf>
    <xf numFmtId="3" fontId="47" fillId="10" borderId="0" xfId="8" applyNumberFormat="1" applyFont="1" applyFill="1" applyAlignment="1">
      <alignment horizontal="right" vertical="center"/>
    </xf>
    <xf numFmtId="0" fontId="42" fillId="10" borderId="0" xfId="4" applyFont="1" applyFill="1" applyAlignment="1">
      <alignment horizontal="left" vertical="center" wrapText="1"/>
    </xf>
    <xf numFmtId="3" fontId="42" fillId="10" borderId="0" xfId="6" applyNumberFormat="1" applyFont="1" applyFill="1"/>
    <xf numFmtId="0" fontId="44" fillId="10" borderId="1" xfId="4" applyFont="1" applyFill="1" applyBorder="1" applyAlignment="1">
      <alignment horizontal="left"/>
    </xf>
    <xf numFmtId="167" fontId="21" fillId="10" borderId="1" xfId="7" applyNumberFormat="1" applyFont="1" applyFill="1" applyBorder="1" applyAlignment="1" applyProtection="1">
      <alignment wrapText="1"/>
      <protection locked="0"/>
    </xf>
    <xf numFmtId="43" fontId="42" fillId="10" borderId="1" xfId="5" applyFont="1" applyFill="1" applyBorder="1"/>
    <xf numFmtId="166" fontId="48" fillId="10" borderId="1" xfId="5" applyNumberFormat="1" applyFont="1" applyFill="1" applyBorder="1"/>
    <xf numFmtId="0" fontId="42" fillId="10" borderId="1" xfId="4" applyFont="1" applyFill="1" applyBorder="1" applyAlignment="1">
      <alignment horizontal="left"/>
    </xf>
    <xf numFmtId="0" fontId="47" fillId="15" borderId="0" xfId="8" applyFont="1" applyFill="1" applyAlignment="1">
      <alignment vertical="center"/>
    </xf>
    <xf numFmtId="166" fontId="42" fillId="10" borderId="0" xfId="5" applyNumberFormat="1" applyFont="1" applyFill="1" applyAlignment="1">
      <alignment vertical="center"/>
    </xf>
    <xf numFmtId="43" fontId="42" fillId="10" borderId="0" xfId="5" applyFont="1" applyFill="1" applyAlignment="1">
      <alignment vertical="center"/>
    </xf>
    <xf numFmtId="3" fontId="47" fillId="10" borderId="0" xfId="8" applyNumberFormat="1" applyFont="1" applyFill="1" applyAlignment="1">
      <alignment vertical="center"/>
    </xf>
    <xf numFmtId="43" fontId="42" fillId="10" borderId="0" xfId="5" applyFont="1" applyFill="1" applyBorder="1" applyAlignment="1">
      <alignment vertical="center"/>
    </xf>
    <xf numFmtId="167" fontId="5" fillId="10" borderId="0" xfId="7" applyNumberFormat="1" applyFont="1" applyFill="1" applyAlignment="1" applyProtection="1">
      <alignment horizontal="right" vertical="center" wrapText="1"/>
      <protection locked="0"/>
    </xf>
    <xf numFmtId="0" fontId="47" fillId="15" borderId="0" xfId="8" applyFont="1" applyFill="1" applyAlignment="1">
      <alignment vertical="center" wrapText="1"/>
    </xf>
    <xf numFmtId="43" fontId="42" fillId="10" borderId="2" xfId="5" applyFont="1" applyFill="1" applyBorder="1" applyAlignment="1">
      <alignment vertical="center"/>
    </xf>
    <xf numFmtId="3" fontId="47" fillId="10" borderId="2" xfId="8" applyNumberFormat="1" applyFont="1" applyFill="1" applyBorder="1" applyAlignment="1">
      <alignment vertical="center"/>
    </xf>
    <xf numFmtId="167" fontId="5" fillId="10" borderId="2" xfId="7" applyNumberFormat="1" applyFont="1" applyFill="1" applyBorder="1" applyAlignment="1" applyProtection="1">
      <alignment vertical="center" wrapText="1"/>
      <protection locked="0"/>
    </xf>
    <xf numFmtId="0" fontId="47" fillId="10" borderId="0" xfId="8" applyFont="1" applyFill="1" applyAlignment="1">
      <alignment vertical="center"/>
    </xf>
    <xf numFmtId="0" fontId="42" fillId="10" borderId="0" xfId="4" applyFont="1" applyFill="1" applyAlignment="1">
      <alignment horizontal="left" vertical="center"/>
    </xf>
    <xf numFmtId="167" fontId="21" fillId="10" borderId="0" xfId="7" applyNumberFormat="1" applyFont="1" applyFill="1" applyAlignment="1" applyProtection="1">
      <alignment vertical="center" wrapText="1"/>
      <protection locked="0"/>
    </xf>
    <xf numFmtId="0" fontId="42" fillId="10" borderId="2" xfId="4" applyFont="1" applyFill="1" applyBorder="1" applyAlignment="1">
      <alignment horizontal="left" vertical="center"/>
    </xf>
    <xf numFmtId="167" fontId="21" fillId="10" borderId="2" xfId="7" applyNumberFormat="1" applyFont="1" applyFill="1" applyBorder="1" applyAlignment="1" applyProtection="1">
      <alignment vertical="center" wrapText="1"/>
      <protection locked="0"/>
    </xf>
    <xf numFmtId="3" fontId="47" fillId="10" borderId="2" xfId="4" applyNumberFormat="1" applyFont="1" applyFill="1" applyBorder="1" applyAlignment="1">
      <alignment vertical="center"/>
    </xf>
    <xf numFmtId="167" fontId="21" fillId="10" borderId="0" xfId="7" applyNumberFormat="1" applyFont="1" applyFill="1" applyAlignment="1" applyProtection="1">
      <alignment wrapText="1"/>
      <protection locked="0"/>
    </xf>
    <xf numFmtId="167" fontId="5" fillId="10" borderId="0" xfId="7" applyNumberFormat="1" applyFont="1" applyFill="1" applyAlignment="1" applyProtection="1">
      <alignment wrapText="1"/>
      <protection locked="0"/>
    </xf>
    <xf numFmtId="168" fontId="42" fillId="10" borderId="0" xfId="5" applyNumberFormat="1" applyFont="1" applyFill="1"/>
    <xf numFmtId="43" fontId="43" fillId="10" borderId="0" xfId="5" applyFont="1" applyFill="1" applyBorder="1" applyAlignment="1">
      <alignment horizontal="center" vertical="center"/>
    </xf>
    <xf numFmtId="0" fontId="42" fillId="10" borderId="2" xfId="6" applyFont="1" applyFill="1" applyBorder="1"/>
    <xf numFmtId="0" fontId="44" fillId="10" borderId="0" xfId="4" applyFont="1" applyFill="1"/>
    <xf numFmtId="43" fontId="43" fillId="10" borderId="0" xfId="5" applyFont="1" applyFill="1" applyAlignment="1">
      <alignment horizontal="center"/>
    </xf>
    <xf numFmtId="0" fontId="43" fillId="10" borderId="0" xfId="4" applyFont="1" applyFill="1" applyAlignment="1">
      <alignment horizontal="center"/>
    </xf>
    <xf numFmtId="167" fontId="42" fillId="10" borderId="0" xfId="4" applyNumberFormat="1" applyFont="1" applyFill="1"/>
    <xf numFmtId="43" fontId="43" fillId="10" borderId="0" xfId="5" applyFont="1" applyFill="1" applyAlignment="1"/>
    <xf numFmtId="0" fontId="42" fillId="10" borderId="0" xfId="4" applyFont="1" applyFill="1" applyAlignment="1">
      <alignment vertical="center" wrapText="1"/>
    </xf>
    <xf numFmtId="3" fontId="42" fillId="10" borderId="0" xfId="4" applyNumberFormat="1" applyFont="1" applyFill="1"/>
    <xf numFmtId="43" fontId="42" fillId="10" borderId="0" xfId="5" applyFont="1" applyFill="1" applyAlignment="1">
      <alignment horizontal="right" vertical="center" wrapText="1"/>
    </xf>
    <xf numFmtId="43" fontId="42" fillId="10" borderId="0" xfId="5" applyFont="1" applyFill="1" applyAlignment="1"/>
    <xf numFmtId="0" fontId="42" fillId="10" borderId="0" xfId="6" applyFont="1" applyFill="1" applyAlignment="1">
      <alignment vertical="center" wrapText="1"/>
    </xf>
    <xf numFmtId="0" fontId="44" fillId="10" borderId="1" xfId="6" applyFont="1" applyFill="1" applyBorder="1" applyAlignment="1">
      <alignment horizontal="left"/>
    </xf>
    <xf numFmtId="0" fontId="44" fillId="10" borderId="0" xfId="6" applyFont="1" applyFill="1" applyAlignment="1">
      <alignment horizontal="left"/>
    </xf>
    <xf numFmtId="3" fontId="42" fillId="10" borderId="0" xfId="5" applyNumberFormat="1" applyFont="1" applyFill="1"/>
    <xf numFmtId="3" fontId="43" fillId="10" borderId="0" xfId="5" applyNumberFormat="1" applyFont="1" applyFill="1" applyBorder="1" applyAlignment="1">
      <alignment horizontal="center" vertical="center"/>
    </xf>
    <xf numFmtId="3" fontId="42" fillId="10" borderId="2" xfId="6" applyNumberFormat="1" applyFont="1" applyFill="1" applyBorder="1"/>
    <xf numFmtId="3" fontId="43" fillId="10" borderId="0" xfId="5" applyNumberFormat="1" applyFont="1" applyFill="1" applyAlignment="1">
      <alignment horizontal="center"/>
    </xf>
    <xf numFmtId="3" fontId="5" fillId="10" borderId="0" xfId="7" applyNumberFormat="1" applyFont="1" applyFill="1" applyAlignment="1" applyProtection="1">
      <alignment vertical="center" wrapText="1"/>
      <protection locked="0"/>
    </xf>
    <xf numFmtId="3" fontId="21" fillId="10" borderId="1" xfId="7" applyNumberFormat="1" applyFont="1" applyFill="1" applyBorder="1" applyAlignment="1" applyProtection="1">
      <alignment wrapText="1"/>
      <protection locked="0"/>
    </xf>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28" fillId="10" borderId="0" xfId="0" applyFont="1" applyFill="1" applyProtection="1">
      <protection locked="0"/>
    </xf>
    <xf numFmtId="0" fontId="28" fillId="10" borderId="0" xfId="0" applyFont="1" applyFill="1" applyAlignment="1" applyProtection="1">
      <alignment vertical="top"/>
      <protection locked="0"/>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28" fillId="10" borderId="0" xfId="0" applyFont="1" applyFill="1" applyAlignment="1" applyProtection="1">
      <alignment vertical="top" wrapText="1"/>
      <protection locked="0"/>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11" xfId="0" applyFont="1" applyFill="1" applyBorder="1" applyAlignment="1">
      <alignment vertical="center"/>
    </xf>
    <xf numFmtId="0" fontId="5" fillId="10" borderId="0" xfId="0" applyFont="1" applyFill="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11"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29" fillId="10" borderId="10" xfId="0" applyFont="1" applyFill="1" applyBorder="1" applyAlignment="1">
      <alignment vertical="center"/>
    </xf>
    <xf numFmtId="0" fontId="28" fillId="10" borderId="10" xfId="0" applyFont="1" applyFill="1" applyBorder="1" applyAlignment="1">
      <alignment wrapText="1"/>
    </xf>
    <xf numFmtId="0" fontId="28" fillId="10" borderId="0" xfId="0" applyFont="1" applyFill="1" applyAlignment="1">
      <alignment wrapText="1"/>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0" fillId="6" borderId="14" xfId="0" applyFont="1" applyFill="1" applyBorder="1" applyAlignment="1">
      <alignment horizontal="left" vertical="center"/>
    </xf>
    <xf numFmtId="0" fontId="22"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20" fillId="9" borderId="14"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167" fontId="5" fillId="10" borderId="0" xfId="7" applyNumberFormat="1" applyFont="1" applyFill="1" applyAlignment="1" applyProtection="1">
      <alignment vertical="center" wrapText="1"/>
      <protection locked="0"/>
    </xf>
    <xf numFmtId="0" fontId="2" fillId="0" borderId="0" xfId="6" applyAlignment="1">
      <alignment vertical="center" wrapText="1"/>
    </xf>
    <xf numFmtId="0" fontId="42" fillId="10" borderId="0" xfId="4" applyFont="1" applyFill="1" applyAlignment="1">
      <alignment horizontal="left" vertical="center" wrapText="1"/>
    </xf>
    <xf numFmtId="0" fontId="2" fillId="0" borderId="0" xfId="6" applyAlignment="1">
      <alignment horizontal="left" vertical="center" wrapText="1"/>
    </xf>
    <xf numFmtId="0" fontId="2" fillId="0" borderId="2" xfId="6" applyBorder="1" applyAlignment="1">
      <alignment horizontal="left" vertical="center" wrapText="1"/>
    </xf>
    <xf numFmtId="0" fontId="42" fillId="10" borderId="2" xfId="4" applyFont="1" applyFill="1" applyBorder="1" applyAlignment="1">
      <alignment horizontal="left" vertical="center" wrapText="1"/>
    </xf>
    <xf numFmtId="0" fontId="42" fillId="10" borderId="0" xfId="6" applyFont="1" applyFill="1" applyAlignment="1">
      <alignment horizontal="left" vertical="center" wrapText="1"/>
    </xf>
    <xf numFmtId="0" fontId="42" fillId="10" borderId="2" xfId="6" applyFont="1" applyFill="1" applyBorder="1" applyAlignment="1">
      <alignment horizontal="left" vertical="center" wrapText="1"/>
    </xf>
  </cellXfs>
  <cellStyles count="9">
    <cellStyle name="Comma 2" xfId="5" xr:uid="{8C9693F4-EE27-4AC0-9259-0DAC7CA5E0B6}"/>
    <cellStyle name="Hyperlink 2" xfId="2" xr:uid="{00000000-0005-0000-0000-000000000000}"/>
    <cellStyle name="Normal" xfId="0" builtinId="0"/>
    <cellStyle name="Normal 2" xfId="3" xr:uid="{00000000-0005-0000-0000-000002000000}"/>
    <cellStyle name="Normal 3" xfId="4" xr:uid="{E3129CA0-F15C-4237-BD71-E390D19CC247}"/>
    <cellStyle name="Normal 3 2" xfId="8" xr:uid="{0C153071-13C8-45AD-9742-4F238F8CFE04}"/>
    <cellStyle name="Normal 4" xfId="6" xr:uid="{E99B2586-E9C9-4753-8400-A2FBCCB14103}"/>
    <cellStyle name="Normal_Bilanca, RDG" xfId="7" xr:uid="{9AAC0F36-2795-40C5-94A4-70BCB9111102}"/>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I32" sqref="I32"/>
    </sheetView>
  </sheetViews>
  <sheetFormatPr defaultRowHeight="12.75" x14ac:dyDescent="0.2"/>
  <cols>
    <col min="9" max="9" width="13.42578125" customWidth="1"/>
  </cols>
  <sheetData>
    <row r="1" spans="1:10" ht="15.75" x14ac:dyDescent="0.2">
      <c r="A1" s="205"/>
      <c r="B1" s="206"/>
      <c r="C1" s="206"/>
      <c r="D1" s="8"/>
      <c r="E1" s="8"/>
      <c r="F1" s="8"/>
      <c r="G1" s="8"/>
      <c r="H1" s="8"/>
      <c r="I1" s="8"/>
      <c r="J1" s="9"/>
    </row>
    <row r="2" spans="1:10" ht="14.45" customHeight="1" x14ac:dyDescent="0.2">
      <c r="A2" s="207" t="s">
        <v>314</v>
      </c>
      <c r="B2" s="208"/>
      <c r="C2" s="208"/>
      <c r="D2" s="208"/>
      <c r="E2" s="208"/>
      <c r="F2" s="208"/>
      <c r="G2" s="208"/>
      <c r="H2" s="208"/>
      <c r="I2" s="208"/>
      <c r="J2" s="209"/>
    </row>
    <row r="3" spans="1:10" ht="15" x14ac:dyDescent="0.2">
      <c r="A3" s="32"/>
      <c r="B3" s="33"/>
      <c r="C3" s="33"/>
      <c r="D3" s="33"/>
      <c r="E3" s="33"/>
      <c r="F3" s="33"/>
      <c r="G3" s="33"/>
      <c r="H3" s="33"/>
      <c r="I3" s="33"/>
      <c r="J3" s="34"/>
    </row>
    <row r="4" spans="1:10" ht="33.6" customHeight="1" x14ac:dyDescent="0.2">
      <c r="A4" s="210" t="s">
        <v>299</v>
      </c>
      <c r="B4" s="211"/>
      <c r="C4" s="211"/>
      <c r="D4" s="211"/>
      <c r="E4" s="212">
        <v>45658</v>
      </c>
      <c r="F4" s="213"/>
      <c r="G4" s="40" t="s">
        <v>0</v>
      </c>
      <c r="H4" s="212">
        <v>46022</v>
      </c>
      <c r="I4" s="213"/>
      <c r="J4" s="10"/>
    </row>
    <row r="5" spans="1:10" s="44" customFormat="1" ht="10.15" customHeight="1" x14ac:dyDescent="0.25">
      <c r="A5" s="214"/>
      <c r="B5" s="215"/>
      <c r="C5" s="215"/>
      <c r="D5" s="215"/>
      <c r="E5" s="215"/>
      <c r="F5" s="215"/>
      <c r="G5" s="215"/>
      <c r="H5" s="215"/>
      <c r="I5" s="215"/>
      <c r="J5" s="216"/>
    </row>
    <row r="6" spans="1:10" ht="20.45" customHeight="1" x14ac:dyDescent="0.2">
      <c r="A6" s="35"/>
      <c r="B6" s="45" t="s">
        <v>319</v>
      </c>
      <c r="C6" s="36"/>
      <c r="D6" s="36"/>
      <c r="E6" s="56">
        <v>2025</v>
      </c>
      <c r="F6" s="46"/>
      <c r="G6" s="40"/>
      <c r="H6" s="46"/>
      <c r="I6" s="46"/>
      <c r="J6" s="19"/>
    </row>
    <row r="7" spans="1:10" s="48" customFormat="1" ht="10.9" customHeight="1" x14ac:dyDescent="0.2">
      <c r="A7" s="35"/>
      <c r="B7" s="36"/>
      <c r="C7" s="36"/>
      <c r="D7" s="36"/>
      <c r="E7" s="47"/>
      <c r="F7" s="47"/>
      <c r="G7" s="40"/>
      <c r="H7" s="47"/>
      <c r="I7" s="47"/>
      <c r="J7" s="19"/>
    </row>
    <row r="8" spans="1:10" ht="37.9" customHeight="1" x14ac:dyDescent="0.2">
      <c r="A8" s="218" t="s">
        <v>320</v>
      </c>
      <c r="B8" s="219"/>
      <c r="C8" s="219"/>
      <c r="D8" s="219"/>
      <c r="E8" s="219"/>
      <c r="F8" s="219"/>
      <c r="G8" s="219"/>
      <c r="H8" s="219"/>
      <c r="I8" s="219"/>
      <c r="J8" s="11"/>
    </row>
    <row r="9" spans="1:10" ht="14.25" x14ac:dyDescent="0.2">
      <c r="A9" s="12"/>
      <c r="B9" s="29"/>
      <c r="C9" s="29"/>
      <c r="D9" s="29"/>
      <c r="E9" s="217"/>
      <c r="F9" s="217"/>
      <c r="G9" s="166"/>
      <c r="H9" s="166"/>
      <c r="I9" s="38"/>
      <c r="J9" s="39"/>
    </row>
    <row r="10" spans="1:10" ht="25.9" customHeight="1" x14ac:dyDescent="0.2">
      <c r="A10" s="185" t="s">
        <v>300</v>
      </c>
      <c r="B10" s="186"/>
      <c r="C10" s="197" t="s">
        <v>461</v>
      </c>
      <c r="D10" s="198"/>
      <c r="E10" s="30"/>
      <c r="F10" s="220" t="s">
        <v>321</v>
      </c>
      <c r="G10" s="221"/>
      <c r="H10" s="180" t="s">
        <v>447</v>
      </c>
      <c r="I10" s="181"/>
      <c r="J10" s="13"/>
    </row>
    <row r="11" spans="1:10" ht="15.6" customHeight="1" x14ac:dyDescent="0.2">
      <c r="A11" s="12"/>
      <c r="B11" s="29"/>
      <c r="C11" s="29"/>
      <c r="D11" s="29"/>
      <c r="E11" s="204"/>
      <c r="F11" s="204"/>
      <c r="G11" s="204"/>
      <c r="H11" s="204"/>
      <c r="I11" s="31"/>
      <c r="J11" s="13"/>
    </row>
    <row r="12" spans="1:10" ht="21" customHeight="1" x14ac:dyDescent="0.2">
      <c r="A12" s="168" t="s">
        <v>315</v>
      </c>
      <c r="B12" s="186"/>
      <c r="C12" s="197" t="s">
        <v>446</v>
      </c>
      <c r="D12" s="198"/>
      <c r="E12" s="203"/>
      <c r="F12" s="204"/>
      <c r="G12" s="204"/>
      <c r="H12" s="204"/>
      <c r="I12" s="31"/>
      <c r="J12" s="13"/>
    </row>
    <row r="13" spans="1:10" ht="10.9" customHeight="1" x14ac:dyDescent="0.2">
      <c r="A13" s="30"/>
      <c r="B13" s="31"/>
      <c r="C13" s="29"/>
      <c r="D13" s="29"/>
      <c r="E13" s="166"/>
      <c r="F13" s="166"/>
      <c r="G13" s="166"/>
      <c r="H13" s="166"/>
      <c r="I13" s="29"/>
      <c r="J13" s="14"/>
    </row>
    <row r="14" spans="1:10" ht="22.9" customHeight="1" x14ac:dyDescent="0.2">
      <c r="A14" s="168" t="s">
        <v>301</v>
      </c>
      <c r="B14" s="196"/>
      <c r="C14" s="197" t="s">
        <v>448</v>
      </c>
      <c r="D14" s="198"/>
      <c r="E14" s="202"/>
      <c r="F14" s="187"/>
      <c r="G14" s="43" t="s">
        <v>322</v>
      </c>
      <c r="H14" s="180" t="s">
        <v>450</v>
      </c>
      <c r="I14" s="181"/>
      <c r="J14" s="41"/>
    </row>
    <row r="15" spans="1:10" ht="14.45" customHeight="1" x14ac:dyDescent="0.2">
      <c r="A15" s="30"/>
      <c r="B15" s="31"/>
      <c r="C15" s="29"/>
      <c r="D15" s="29"/>
      <c r="E15" s="166"/>
      <c r="F15" s="166"/>
      <c r="G15" s="166"/>
      <c r="H15" s="166"/>
      <c r="I15" s="29"/>
      <c r="J15" s="14"/>
    </row>
    <row r="16" spans="1:10" ht="13.15" customHeight="1" x14ac:dyDescent="0.2">
      <c r="A16" s="168" t="s">
        <v>323</v>
      </c>
      <c r="B16" s="196"/>
      <c r="C16" s="197" t="s">
        <v>449</v>
      </c>
      <c r="D16" s="198"/>
      <c r="E16" s="37"/>
      <c r="F16" s="37"/>
      <c r="G16" s="37"/>
      <c r="H16" s="37"/>
      <c r="I16" s="37"/>
      <c r="J16" s="41"/>
    </row>
    <row r="17" spans="1:10" ht="14.45" customHeight="1" x14ac:dyDescent="0.2">
      <c r="A17" s="199"/>
      <c r="B17" s="200"/>
      <c r="C17" s="200"/>
      <c r="D17" s="200"/>
      <c r="E17" s="200"/>
      <c r="F17" s="200"/>
      <c r="G17" s="200"/>
      <c r="H17" s="200"/>
      <c r="I17" s="200"/>
      <c r="J17" s="201"/>
    </row>
    <row r="18" spans="1:10" x14ac:dyDescent="0.2">
      <c r="A18" s="185" t="s">
        <v>302</v>
      </c>
      <c r="B18" s="186"/>
      <c r="C18" s="170" t="s">
        <v>462</v>
      </c>
      <c r="D18" s="171"/>
      <c r="E18" s="171"/>
      <c r="F18" s="171"/>
      <c r="G18" s="171"/>
      <c r="H18" s="171"/>
      <c r="I18" s="171"/>
      <c r="J18" s="172"/>
    </row>
    <row r="19" spans="1:10" ht="14.25" x14ac:dyDescent="0.2">
      <c r="A19" s="12"/>
      <c r="B19" s="29"/>
      <c r="C19" s="42"/>
      <c r="D19" s="29"/>
      <c r="E19" s="166"/>
      <c r="F19" s="166"/>
      <c r="G19" s="166"/>
      <c r="H19" s="166"/>
      <c r="I19" s="29"/>
      <c r="J19" s="14"/>
    </row>
    <row r="20" spans="1:10" ht="14.25" x14ac:dyDescent="0.2">
      <c r="A20" s="185" t="s">
        <v>303</v>
      </c>
      <c r="B20" s="186"/>
      <c r="C20" s="180">
        <v>10090</v>
      </c>
      <c r="D20" s="181"/>
      <c r="E20" s="166"/>
      <c r="F20" s="166"/>
      <c r="G20" s="170" t="s">
        <v>451</v>
      </c>
      <c r="H20" s="171"/>
      <c r="I20" s="171"/>
      <c r="J20" s="172"/>
    </row>
    <row r="21" spans="1:10" ht="14.25" x14ac:dyDescent="0.2">
      <c r="A21" s="12"/>
      <c r="B21" s="29"/>
      <c r="C21" s="29"/>
      <c r="D21" s="29"/>
      <c r="E21" s="166"/>
      <c r="F21" s="166"/>
      <c r="G21" s="166"/>
      <c r="H21" s="166"/>
      <c r="I21" s="29"/>
      <c r="J21" s="14"/>
    </row>
    <row r="22" spans="1:10" x14ac:dyDescent="0.2">
      <c r="A22" s="185" t="s">
        <v>304</v>
      </c>
      <c r="B22" s="186"/>
      <c r="C22" s="170" t="s">
        <v>452</v>
      </c>
      <c r="D22" s="171"/>
      <c r="E22" s="171"/>
      <c r="F22" s="171"/>
      <c r="G22" s="171"/>
      <c r="H22" s="171"/>
      <c r="I22" s="171"/>
      <c r="J22" s="172"/>
    </row>
    <row r="23" spans="1:10" ht="14.25" x14ac:dyDescent="0.2">
      <c r="A23" s="12"/>
      <c r="B23" s="29"/>
      <c r="C23" s="29"/>
      <c r="D23" s="29"/>
      <c r="E23" s="166"/>
      <c r="F23" s="166"/>
      <c r="G23" s="166"/>
      <c r="H23" s="166"/>
      <c r="I23" s="29"/>
      <c r="J23" s="14"/>
    </row>
    <row r="24" spans="1:10" ht="14.25" x14ac:dyDescent="0.2">
      <c r="A24" s="185" t="s">
        <v>305</v>
      </c>
      <c r="B24" s="186"/>
      <c r="C24" s="191" t="s">
        <v>453</v>
      </c>
      <c r="D24" s="192"/>
      <c r="E24" s="192"/>
      <c r="F24" s="192"/>
      <c r="G24" s="192"/>
      <c r="H24" s="192"/>
      <c r="I24" s="192"/>
      <c r="J24" s="193"/>
    </row>
    <row r="25" spans="1:10" ht="14.25" x14ac:dyDescent="0.2">
      <c r="A25" s="12"/>
      <c r="B25" s="29"/>
      <c r="C25" s="42"/>
      <c r="D25" s="29"/>
      <c r="E25" s="166"/>
      <c r="F25" s="166"/>
      <c r="G25" s="166"/>
      <c r="H25" s="166"/>
      <c r="I25" s="29"/>
      <c r="J25" s="14"/>
    </row>
    <row r="26" spans="1:10" ht="14.25" x14ac:dyDescent="0.2">
      <c r="A26" s="185" t="s">
        <v>306</v>
      </c>
      <c r="B26" s="186"/>
      <c r="C26" s="191" t="s">
        <v>454</v>
      </c>
      <c r="D26" s="192"/>
      <c r="E26" s="192"/>
      <c r="F26" s="192"/>
      <c r="G26" s="192"/>
      <c r="H26" s="192"/>
      <c r="I26" s="192"/>
      <c r="J26" s="193"/>
    </row>
    <row r="27" spans="1:10" ht="13.9" customHeight="1" x14ac:dyDescent="0.2">
      <c r="A27" s="12"/>
      <c r="B27" s="29"/>
      <c r="C27" s="42"/>
      <c r="D27" s="29"/>
      <c r="E27" s="166"/>
      <c r="F27" s="166"/>
      <c r="G27" s="166"/>
      <c r="H27" s="166"/>
      <c r="I27" s="29"/>
      <c r="J27" s="14"/>
    </row>
    <row r="28" spans="1:10" ht="22.9" customHeight="1" x14ac:dyDescent="0.2">
      <c r="A28" s="168" t="s">
        <v>316</v>
      </c>
      <c r="B28" s="186"/>
      <c r="C28" s="25">
        <v>871</v>
      </c>
      <c r="D28" s="15"/>
      <c r="E28" s="190"/>
      <c r="F28" s="190"/>
      <c r="G28" s="190"/>
      <c r="H28" s="190"/>
      <c r="I28" s="194"/>
      <c r="J28" s="195"/>
    </row>
    <row r="29" spans="1:10" ht="14.25" x14ac:dyDescent="0.2">
      <c r="A29" s="12"/>
      <c r="B29" s="29"/>
      <c r="C29" s="29"/>
      <c r="D29" s="29"/>
      <c r="E29" s="166"/>
      <c r="F29" s="166"/>
      <c r="G29" s="166"/>
      <c r="H29" s="166"/>
      <c r="I29" s="29"/>
      <c r="J29" s="14"/>
    </row>
    <row r="30" spans="1:10" ht="15" x14ac:dyDescent="0.2">
      <c r="A30" s="185" t="s">
        <v>307</v>
      </c>
      <c r="B30" s="186"/>
      <c r="C30" s="55" t="s">
        <v>325</v>
      </c>
      <c r="D30" s="182" t="s">
        <v>324</v>
      </c>
      <c r="E30" s="183"/>
      <c r="F30" s="183"/>
      <c r="G30" s="183"/>
      <c r="H30" s="49" t="s">
        <v>325</v>
      </c>
      <c r="I30" s="50" t="s">
        <v>326</v>
      </c>
      <c r="J30" s="51"/>
    </row>
    <row r="31" spans="1:10" x14ac:dyDescent="0.2">
      <c r="A31" s="185"/>
      <c r="B31" s="186"/>
      <c r="C31" s="16"/>
      <c r="D31" s="40"/>
      <c r="E31" s="187"/>
      <c r="F31" s="187"/>
      <c r="G31" s="187"/>
      <c r="H31" s="187"/>
      <c r="I31" s="188"/>
      <c r="J31" s="189"/>
    </row>
    <row r="32" spans="1:10" x14ac:dyDescent="0.2">
      <c r="A32" s="185" t="s">
        <v>317</v>
      </c>
      <c r="B32" s="186"/>
      <c r="C32" s="25" t="s">
        <v>329</v>
      </c>
      <c r="D32" s="182" t="s">
        <v>327</v>
      </c>
      <c r="E32" s="183"/>
      <c r="F32" s="183"/>
      <c r="G32" s="183"/>
      <c r="H32" s="52" t="s">
        <v>328</v>
      </c>
      <c r="I32" s="53" t="s">
        <v>329</v>
      </c>
      <c r="J32" s="54"/>
    </row>
    <row r="33" spans="1:10" ht="14.25" x14ac:dyDescent="0.2">
      <c r="A33" s="12"/>
      <c r="B33" s="29"/>
      <c r="C33" s="29"/>
      <c r="D33" s="29"/>
      <c r="E33" s="166"/>
      <c r="F33" s="166"/>
      <c r="G33" s="166"/>
      <c r="H33" s="166"/>
      <c r="I33" s="29"/>
      <c r="J33" s="14"/>
    </row>
    <row r="34" spans="1:10" x14ac:dyDescent="0.2">
      <c r="A34" s="182" t="s">
        <v>318</v>
      </c>
      <c r="B34" s="183"/>
      <c r="C34" s="183"/>
      <c r="D34" s="183"/>
      <c r="E34" s="183" t="s">
        <v>308</v>
      </c>
      <c r="F34" s="183"/>
      <c r="G34" s="183"/>
      <c r="H34" s="183"/>
      <c r="I34" s="183"/>
      <c r="J34" s="17" t="s">
        <v>309</v>
      </c>
    </row>
    <row r="35" spans="1:10" s="93" customFormat="1" ht="14.25" x14ac:dyDescent="0.2">
      <c r="A35" s="91"/>
      <c r="B35" s="90"/>
      <c r="C35" s="90"/>
      <c r="D35" s="90"/>
      <c r="E35" s="178"/>
      <c r="F35" s="178"/>
      <c r="G35" s="178"/>
      <c r="H35" s="178"/>
      <c r="I35" s="90"/>
      <c r="J35" s="92"/>
    </row>
    <row r="36" spans="1:10" s="93" customFormat="1" x14ac:dyDescent="0.2">
      <c r="A36" s="173"/>
      <c r="B36" s="174"/>
      <c r="C36" s="174"/>
      <c r="D36" s="174"/>
      <c r="E36" s="173"/>
      <c r="F36" s="174"/>
      <c r="G36" s="174"/>
      <c r="H36" s="174"/>
      <c r="I36" s="175"/>
      <c r="J36" s="89"/>
    </row>
    <row r="37" spans="1:10" s="93" customFormat="1" ht="14.25" x14ac:dyDescent="0.2">
      <c r="A37" s="91"/>
      <c r="B37" s="90"/>
      <c r="C37" s="94"/>
      <c r="D37" s="184"/>
      <c r="E37" s="184"/>
      <c r="F37" s="184"/>
      <c r="G37" s="184"/>
      <c r="H37" s="184"/>
      <c r="I37" s="184"/>
      <c r="J37" s="95"/>
    </row>
    <row r="38" spans="1:10" s="93" customFormat="1" x14ac:dyDescent="0.2">
      <c r="A38" s="173"/>
      <c r="B38" s="174"/>
      <c r="C38" s="174"/>
      <c r="D38" s="175"/>
      <c r="E38" s="173"/>
      <c r="F38" s="174"/>
      <c r="G38" s="174"/>
      <c r="H38" s="174"/>
      <c r="I38" s="175"/>
      <c r="J38" s="25"/>
    </row>
    <row r="39" spans="1:10" s="93" customFormat="1" ht="14.25" x14ac:dyDescent="0.2">
      <c r="A39" s="91"/>
      <c r="B39" s="90"/>
      <c r="C39" s="94"/>
      <c r="D39" s="96"/>
      <c r="E39" s="184"/>
      <c r="F39" s="184"/>
      <c r="G39" s="184"/>
      <c r="H39" s="184"/>
      <c r="I39" s="97"/>
      <c r="J39" s="95"/>
    </row>
    <row r="40" spans="1:10" s="93" customFormat="1" x14ac:dyDescent="0.2">
      <c r="A40" s="173"/>
      <c r="B40" s="174"/>
      <c r="C40" s="174"/>
      <c r="D40" s="175"/>
      <c r="E40" s="173"/>
      <c r="F40" s="174"/>
      <c r="G40" s="174"/>
      <c r="H40" s="174"/>
      <c r="I40" s="175"/>
      <c r="J40" s="25"/>
    </row>
    <row r="41" spans="1:10" s="93" customFormat="1" ht="14.25" x14ac:dyDescent="0.2">
      <c r="A41" s="91"/>
      <c r="B41" s="90"/>
      <c r="C41" s="94"/>
      <c r="D41" s="96"/>
      <c r="E41" s="96"/>
      <c r="F41" s="96"/>
      <c r="G41" s="96"/>
      <c r="H41" s="96"/>
      <c r="I41" s="97"/>
      <c r="J41" s="95"/>
    </row>
    <row r="42" spans="1:10" s="93" customFormat="1" x14ac:dyDescent="0.2">
      <c r="A42" s="173"/>
      <c r="B42" s="174"/>
      <c r="C42" s="174"/>
      <c r="D42" s="175"/>
      <c r="E42" s="173"/>
      <c r="F42" s="174"/>
      <c r="G42" s="174"/>
      <c r="H42" s="174"/>
      <c r="I42" s="175"/>
      <c r="J42" s="25"/>
    </row>
    <row r="43" spans="1:10" s="93" customFormat="1" ht="14.25" x14ac:dyDescent="0.2">
      <c r="A43" s="98"/>
      <c r="B43" s="94"/>
      <c r="C43" s="179"/>
      <c r="D43" s="179"/>
      <c r="E43" s="178"/>
      <c r="F43" s="178"/>
      <c r="G43" s="179"/>
      <c r="H43" s="179"/>
      <c r="I43" s="179"/>
      <c r="J43" s="95"/>
    </row>
    <row r="44" spans="1:10" s="93" customFormat="1" x14ac:dyDescent="0.2">
      <c r="A44" s="173"/>
      <c r="B44" s="174"/>
      <c r="C44" s="174"/>
      <c r="D44" s="175"/>
      <c r="E44" s="173"/>
      <c r="F44" s="174"/>
      <c r="G44" s="174"/>
      <c r="H44" s="174"/>
      <c r="I44" s="175"/>
      <c r="J44" s="25"/>
    </row>
    <row r="45" spans="1:10" s="93" customFormat="1" ht="14.25" x14ac:dyDescent="0.2">
      <c r="A45" s="98"/>
      <c r="B45" s="94"/>
      <c r="C45" s="94"/>
      <c r="D45" s="90"/>
      <c r="E45" s="178"/>
      <c r="F45" s="178"/>
      <c r="G45" s="179"/>
      <c r="H45" s="179"/>
      <c r="I45" s="90"/>
      <c r="J45" s="95"/>
    </row>
    <row r="46" spans="1:10" s="93" customFormat="1" x14ac:dyDescent="0.2">
      <c r="A46" s="173"/>
      <c r="B46" s="174"/>
      <c r="C46" s="174"/>
      <c r="D46" s="175"/>
      <c r="E46" s="173"/>
      <c r="F46" s="174"/>
      <c r="G46" s="174"/>
      <c r="H46" s="174"/>
      <c r="I46" s="175"/>
      <c r="J46" s="25"/>
    </row>
    <row r="47" spans="1:10" s="93" customFormat="1" ht="14.25" x14ac:dyDescent="0.2">
      <c r="A47" s="98"/>
      <c r="B47" s="94"/>
      <c r="C47" s="94"/>
      <c r="D47" s="90"/>
      <c r="E47" s="178"/>
      <c r="F47" s="178"/>
      <c r="G47" s="179"/>
      <c r="H47" s="179"/>
      <c r="I47" s="90"/>
      <c r="J47" s="99" t="s">
        <v>330</v>
      </c>
    </row>
    <row r="48" spans="1:10" s="93" customFormat="1" ht="14.25" x14ac:dyDescent="0.2">
      <c r="A48" s="98"/>
      <c r="B48" s="94"/>
      <c r="C48" s="94"/>
      <c r="D48" s="90"/>
      <c r="E48" s="178"/>
      <c r="F48" s="178"/>
      <c r="G48" s="179"/>
      <c r="H48" s="179"/>
      <c r="I48" s="90"/>
      <c r="J48" s="99" t="s">
        <v>331</v>
      </c>
    </row>
    <row r="49" spans="1:10" ht="14.45" customHeight="1" x14ac:dyDescent="0.2">
      <c r="A49" s="168" t="s">
        <v>310</v>
      </c>
      <c r="B49" s="169"/>
      <c r="C49" s="180" t="s">
        <v>331</v>
      </c>
      <c r="D49" s="181"/>
      <c r="E49" s="176" t="s">
        <v>332</v>
      </c>
      <c r="F49" s="177"/>
      <c r="G49" s="170"/>
      <c r="H49" s="171"/>
      <c r="I49" s="171"/>
      <c r="J49" s="172"/>
    </row>
    <row r="50" spans="1:10" ht="14.25" x14ac:dyDescent="0.2">
      <c r="A50" s="18"/>
      <c r="B50" s="42"/>
      <c r="C50" s="165"/>
      <c r="D50" s="165"/>
      <c r="E50" s="166"/>
      <c r="F50" s="166"/>
      <c r="G50" s="167" t="s">
        <v>333</v>
      </c>
      <c r="H50" s="167"/>
      <c r="I50" s="167"/>
      <c r="J50" s="19"/>
    </row>
    <row r="51" spans="1:10" ht="13.9" customHeight="1" x14ac:dyDescent="0.2">
      <c r="A51" s="168" t="s">
        <v>311</v>
      </c>
      <c r="B51" s="169"/>
      <c r="C51" s="170" t="s">
        <v>455</v>
      </c>
      <c r="D51" s="171"/>
      <c r="E51" s="171"/>
      <c r="F51" s="171"/>
      <c r="G51" s="171"/>
      <c r="H51" s="171"/>
      <c r="I51" s="171"/>
      <c r="J51" s="172"/>
    </row>
    <row r="52" spans="1:10" ht="14.25" x14ac:dyDescent="0.2">
      <c r="A52" s="12"/>
      <c r="B52" s="29"/>
      <c r="C52" s="190" t="s">
        <v>312</v>
      </c>
      <c r="D52" s="190"/>
      <c r="E52" s="190"/>
      <c r="F52" s="190"/>
      <c r="G52" s="190"/>
      <c r="H52" s="190"/>
      <c r="I52" s="190"/>
      <c r="J52" s="14"/>
    </row>
    <row r="53" spans="1:10" ht="14.25" x14ac:dyDescent="0.2">
      <c r="A53" s="168" t="s">
        <v>313</v>
      </c>
      <c r="B53" s="169"/>
      <c r="C53" s="226" t="s">
        <v>456</v>
      </c>
      <c r="D53" s="227"/>
      <c r="E53" s="228"/>
      <c r="F53" s="166"/>
      <c r="G53" s="166"/>
      <c r="H53" s="183"/>
      <c r="I53" s="183"/>
      <c r="J53" s="229"/>
    </row>
    <row r="54" spans="1:10" ht="14.25" x14ac:dyDescent="0.2">
      <c r="A54" s="12"/>
      <c r="B54" s="29"/>
      <c r="C54" s="42"/>
      <c r="D54" s="29"/>
      <c r="E54" s="166"/>
      <c r="F54" s="166"/>
      <c r="G54" s="166"/>
      <c r="H54" s="166"/>
      <c r="I54" s="29"/>
      <c r="J54" s="14"/>
    </row>
    <row r="55" spans="1:10" ht="14.45" customHeight="1" x14ac:dyDescent="0.2">
      <c r="A55" s="168" t="s">
        <v>305</v>
      </c>
      <c r="B55" s="169"/>
      <c r="C55" s="222" t="s">
        <v>453</v>
      </c>
      <c r="D55" s="223"/>
      <c r="E55" s="223"/>
      <c r="F55" s="223"/>
      <c r="G55" s="223"/>
      <c r="H55" s="223"/>
      <c r="I55" s="223"/>
      <c r="J55" s="224"/>
    </row>
    <row r="56" spans="1:10" ht="14.25" x14ac:dyDescent="0.2">
      <c r="A56" s="12"/>
      <c r="B56" s="29"/>
      <c r="C56" s="29"/>
      <c r="D56" s="29"/>
      <c r="E56" s="166"/>
      <c r="F56" s="166"/>
      <c r="G56" s="166"/>
      <c r="H56" s="166"/>
      <c r="I56" s="29"/>
      <c r="J56" s="14"/>
    </row>
    <row r="57" spans="1:10" ht="14.25" x14ac:dyDescent="0.2">
      <c r="A57" s="168" t="s">
        <v>334</v>
      </c>
      <c r="B57" s="169"/>
      <c r="C57" s="222" t="s">
        <v>463</v>
      </c>
      <c r="D57" s="223"/>
      <c r="E57" s="223"/>
      <c r="F57" s="223"/>
      <c r="G57" s="223"/>
      <c r="H57" s="223"/>
      <c r="I57" s="223"/>
      <c r="J57" s="224"/>
    </row>
    <row r="58" spans="1:10" ht="14.45" customHeight="1" x14ac:dyDescent="0.2">
      <c r="A58" s="12"/>
      <c r="B58" s="29"/>
      <c r="C58" s="167" t="s">
        <v>335</v>
      </c>
      <c r="D58" s="167"/>
      <c r="E58" s="167"/>
      <c r="F58" s="167"/>
      <c r="G58" s="29"/>
      <c r="H58" s="29"/>
      <c r="I58" s="29"/>
      <c r="J58" s="14"/>
    </row>
    <row r="59" spans="1:10" ht="14.25" x14ac:dyDescent="0.2">
      <c r="A59" s="168" t="s">
        <v>336</v>
      </c>
      <c r="B59" s="169"/>
      <c r="C59" s="222" t="s">
        <v>464</v>
      </c>
      <c r="D59" s="223"/>
      <c r="E59" s="223"/>
      <c r="F59" s="223"/>
      <c r="G59" s="223"/>
      <c r="H59" s="223"/>
      <c r="I59" s="223"/>
      <c r="J59" s="224"/>
    </row>
    <row r="60" spans="1:10" ht="14.45" customHeight="1" x14ac:dyDescent="0.2">
      <c r="A60" s="20"/>
      <c r="B60" s="21"/>
      <c r="C60" s="225" t="s">
        <v>337</v>
      </c>
      <c r="D60" s="225"/>
      <c r="E60" s="225"/>
      <c r="F60" s="225"/>
      <c r="G60" s="225"/>
      <c r="H60" s="21"/>
      <c r="I60" s="21"/>
      <c r="J60" s="22"/>
    </row>
    <row r="67" ht="27" customHeight="1" x14ac:dyDescent="0.2"/>
    <row r="71" ht="38.450000000000003" customHeight="1" x14ac:dyDescent="0.2"/>
  </sheetData>
  <sheetProtection algorithmName="SHA-512" hashValue="wuwMKxl7T5c1NC2WcRxunhs6jN+TEgBMzRsbQG6OMFoUzlTKfWDIzELJ4ul1mWDviHewyCHop+86Ax+wfYgd1g==" saltValue="z/Ef3puqNOLRPYEMLOl+pQ=="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1.1023622047244095" right="0.31496062992125984" top="0.74803149606299213" bottom="0.55118110236220474"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58" zoomScale="110" zoomScaleNormal="100" workbookViewId="0">
      <selection activeCell="I70" sqref="I70"/>
    </sheetView>
  </sheetViews>
  <sheetFormatPr defaultColWidth="8.85546875" defaultRowHeight="12.75" x14ac:dyDescent="0.2"/>
  <cols>
    <col min="8" max="9" width="15.7109375" style="24" customWidth="1"/>
    <col min="10" max="10" width="10.28515625" bestFit="1" customWidth="1"/>
  </cols>
  <sheetData>
    <row r="1" spans="1:9" x14ac:dyDescent="0.2">
      <c r="A1" s="234" t="s">
        <v>1</v>
      </c>
      <c r="B1" s="235"/>
      <c r="C1" s="235"/>
      <c r="D1" s="235"/>
      <c r="E1" s="235"/>
      <c r="F1" s="235"/>
      <c r="G1" s="235"/>
      <c r="H1" s="235"/>
      <c r="I1" s="235"/>
    </row>
    <row r="2" spans="1:9" x14ac:dyDescent="0.2">
      <c r="A2" s="236" t="s">
        <v>457</v>
      </c>
      <c r="B2" s="237"/>
      <c r="C2" s="237"/>
      <c r="D2" s="237"/>
      <c r="E2" s="237"/>
      <c r="F2" s="237"/>
      <c r="G2" s="237"/>
      <c r="H2" s="237"/>
      <c r="I2" s="237"/>
    </row>
    <row r="3" spans="1:9" x14ac:dyDescent="0.2">
      <c r="A3" s="238" t="s">
        <v>435</v>
      </c>
      <c r="B3" s="238"/>
      <c r="C3" s="238"/>
      <c r="D3" s="238"/>
      <c r="E3" s="238"/>
      <c r="F3" s="238"/>
      <c r="G3" s="238"/>
      <c r="H3" s="238"/>
      <c r="I3" s="238"/>
    </row>
    <row r="4" spans="1:9" x14ac:dyDescent="0.2">
      <c r="A4" s="239" t="s">
        <v>458</v>
      </c>
      <c r="B4" s="240"/>
      <c r="C4" s="240"/>
      <c r="D4" s="240"/>
      <c r="E4" s="240"/>
      <c r="F4" s="240"/>
      <c r="G4" s="240"/>
      <c r="H4" s="240"/>
      <c r="I4" s="241"/>
    </row>
    <row r="5" spans="1:9" ht="33.75" x14ac:dyDescent="0.2">
      <c r="A5" s="244" t="s">
        <v>2</v>
      </c>
      <c r="B5" s="245"/>
      <c r="C5" s="245"/>
      <c r="D5" s="245"/>
      <c r="E5" s="245"/>
      <c r="F5" s="245"/>
      <c r="G5" s="64" t="s">
        <v>104</v>
      </c>
      <c r="H5" s="65" t="s">
        <v>289</v>
      </c>
      <c r="I5" s="65" t="s">
        <v>294</v>
      </c>
    </row>
    <row r="6" spans="1:9" x14ac:dyDescent="0.2">
      <c r="A6" s="242">
        <v>1</v>
      </c>
      <c r="B6" s="243"/>
      <c r="C6" s="243"/>
      <c r="D6" s="243"/>
      <c r="E6" s="243"/>
      <c r="F6" s="243"/>
      <c r="G6" s="66">
        <v>2</v>
      </c>
      <c r="H6" s="65">
        <v>3</v>
      </c>
      <c r="I6" s="65">
        <v>4</v>
      </c>
    </row>
    <row r="7" spans="1:9" x14ac:dyDescent="0.2">
      <c r="A7" s="246"/>
      <c r="B7" s="246"/>
      <c r="C7" s="246"/>
      <c r="D7" s="246"/>
      <c r="E7" s="246"/>
      <c r="F7" s="246"/>
      <c r="G7" s="246"/>
      <c r="H7" s="246"/>
      <c r="I7" s="247"/>
    </row>
    <row r="8" spans="1:9" ht="12.75" customHeight="1" x14ac:dyDescent="0.2">
      <c r="A8" s="248" t="s">
        <v>4</v>
      </c>
      <c r="B8" s="248"/>
      <c r="C8" s="248"/>
      <c r="D8" s="248"/>
      <c r="E8" s="248"/>
      <c r="F8" s="248"/>
      <c r="G8" s="57">
        <v>1</v>
      </c>
      <c r="H8" s="67">
        <v>0</v>
      </c>
      <c r="I8" s="67">
        <v>0</v>
      </c>
    </row>
    <row r="9" spans="1:9" ht="12.75" customHeight="1" x14ac:dyDescent="0.2">
      <c r="A9" s="232" t="s">
        <v>5</v>
      </c>
      <c r="B9" s="232"/>
      <c r="C9" s="232"/>
      <c r="D9" s="232"/>
      <c r="E9" s="232"/>
      <c r="F9" s="232"/>
      <c r="G9" s="58">
        <v>2</v>
      </c>
      <c r="H9" s="68">
        <f>H10+H17+H27+H38+H43</f>
        <v>60384960.590000004</v>
      </c>
      <c r="I9" s="68">
        <f>I10+I17+I27+I38+I43</f>
        <v>93491309.489999995</v>
      </c>
    </row>
    <row r="10" spans="1:9" ht="12.75" customHeight="1" x14ac:dyDescent="0.2">
      <c r="A10" s="231" t="s">
        <v>6</v>
      </c>
      <c r="B10" s="231"/>
      <c r="C10" s="231"/>
      <c r="D10" s="231"/>
      <c r="E10" s="231"/>
      <c r="F10" s="231"/>
      <c r="G10" s="58">
        <v>3</v>
      </c>
      <c r="H10" s="68">
        <f>H11+H12+H13+H14+H15+H16</f>
        <v>375820.53</v>
      </c>
      <c r="I10" s="68">
        <f>I11+I12+I13+I14+I15+I16</f>
        <v>838465.19</v>
      </c>
    </row>
    <row r="11" spans="1:9" ht="12.75" customHeight="1" x14ac:dyDescent="0.2">
      <c r="A11" s="230" t="s">
        <v>7</v>
      </c>
      <c r="B11" s="230"/>
      <c r="C11" s="230"/>
      <c r="D11" s="230"/>
      <c r="E11" s="230"/>
      <c r="F11" s="230"/>
      <c r="G11" s="57">
        <v>4</v>
      </c>
      <c r="H11" s="67">
        <v>0</v>
      </c>
      <c r="I11" s="67">
        <v>0</v>
      </c>
    </row>
    <row r="12" spans="1:9" ht="23.45" customHeight="1" x14ac:dyDescent="0.2">
      <c r="A12" s="230" t="s">
        <v>8</v>
      </c>
      <c r="B12" s="230"/>
      <c r="C12" s="230"/>
      <c r="D12" s="230"/>
      <c r="E12" s="230"/>
      <c r="F12" s="230"/>
      <c r="G12" s="57">
        <v>5</v>
      </c>
      <c r="H12" s="67">
        <v>375820.53</v>
      </c>
      <c r="I12" s="67">
        <v>606099.99</v>
      </c>
    </row>
    <row r="13" spans="1:9" ht="12.75" customHeight="1" x14ac:dyDescent="0.2">
      <c r="A13" s="230" t="s">
        <v>9</v>
      </c>
      <c r="B13" s="230"/>
      <c r="C13" s="230"/>
      <c r="D13" s="230"/>
      <c r="E13" s="230"/>
      <c r="F13" s="230"/>
      <c r="G13" s="57">
        <v>6</v>
      </c>
      <c r="H13" s="67">
        <v>0</v>
      </c>
      <c r="I13" s="67">
        <v>0</v>
      </c>
    </row>
    <row r="14" spans="1:9" ht="12.75" customHeight="1" x14ac:dyDescent="0.2">
      <c r="A14" s="230" t="s">
        <v>10</v>
      </c>
      <c r="B14" s="230"/>
      <c r="C14" s="230"/>
      <c r="D14" s="230"/>
      <c r="E14" s="230"/>
      <c r="F14" s="230"/>
      <c r="G14" s="57">
        <v>7</v>
      </c>
      <c r="H14" s="67">
        <v>0</v>
      </c>
      <c r="I14" s="67">
        <v>0</v>
      </c>
    </row>
    <row r="15" spans="1:9" ht="12.75" customHeight="1" x14ac:dyDescent="0.2">
      <c r="A15" s="230" t="s">
        <v>11</v>
      </c>
      <c r="B15" s="230"/>
      <c r="C15" s="230"/>
      <c r="D15" s="230"/>
      <c r="E15" s="230"/>
      <c r="F15" s="230"/>
      <c r="G15" s="57">
        <v>8</v>
      </c>
      <c r="H15" s="67">
        <v>0</v>
      </c>
      <c r="I15" s="67">
        <v>232365.2</v>
      </c>
    </row>
    <row r="16" spans="1:9" ht="12.75" customHeight="1" x14ac:dyDescent="0.2">
      <c r="A16" s="230" t="s">
        <v>12</v>
      </c>
      <c r="B16" s="230"/>
      <c r="C16" s="230"/>
      <c r="D16" s="230"/>
      <c r="E16" s="230"/>
      <c r="F16" s="230"/>
      <c r="G16" s="57">
        <v>9</v>
      </c>
      <c r="H16" s="67">
        <v>0</v>
      </c>
      <c r="I16" s="67">
        <v>0</v>
      </c>
    </row>
    <row r="17" spans="1:9" ht="12.75" customHeight="1" x14ac:dyDescent="0.2">
      <c r="A17" s="231" t="s">
        <v>13</v>
      </c>
      <c r="B17" s="231"/>
      <c r="C17" s="231"/>
      <c r="D17" s="231"/>
      <c r="E17" s="231"/>
      <c r="F17" s="231"/>
      <c r="G17" s="58">
        <v>10</v>
      </c>
      <c r="H17" s="68">
        <f>H18+H19+H20+H21+H22+H23+H24+H25+H26</f>
        <v>48198035.390000001</v>
      </c>
      <c r="I17" s="68">
        <f>I18+I19+I20+I21+I22+I23+I24+I25+I26</f>
        <v>67529947.870000005</v>
      </c>
    </row>
    <row r="18" spans="1:9" ht="12.75" customHeight="1" x14ac:dyDescent="0.2">
      <c r="A18" s="230" t="s">
        <v>14</v>
      </c>
      <c r="B18" s="230"/>
      <c r="C18" s="230"/>
      <c r="D18" s="230"/>
      <c r="E18" s="230"/>
      <c r="F18" s="230"/>
      <c r="G18" s="57">
        <v>11</v>
      </c>
      <c r="H18" s="67">
        <v>4056139.47</v>
      </c>
      <c r="I18" s="67">
        <v>10976520.789999999</v>
      </c>
    </row>
    <row r="19" spans="1:9" ht="12.75" customHeight="1" x14ac:dyDescent="0.2">
      <c r="A19" s="230" t="s">
        <v>15</v>
      </c>
      <c r="B19" s="230"/>
      <c r="C19" s="230"/>
      <c r="D19" s="230"/>
      <c r="E19" s="230"/>
      <c r="F19" s="230"/>
      <c r="G19" s="57">
        <v>12</v>
      </c>
      <c r="H19" s="67">
        <v>16231260.4</v>
      </c>
      <c r="I19" s="67">
        <v>30797188.280000001</v>
      </c>
    </row>
    <row r="20" spans="1:9" ht="12.75" customHeight="1" x14ac:dyDescent="0.2">
      <c r="A20" s="230" t="s">
        <v>16</v>
      </c>
      <c r="B20" s="230"/>
      <c r="C20" s="230"/>
      <c r="D20" s="230"/>
      <c r="E20" s="230"/>
      <c r="F20" s="230"/>
      <c r="G20" s="57">
        <v>13</v>
      </c>
      <c r="H20" s="67">
        <v>11181357.52</v>
      </c>
      <c r="I20" s="67">
        <v>17066779.710000001</v>
      </c>
    </row>
    <row r="21" spans="1:9" ht="12.75" customHeight="1" x14ac:dyDescent="0.2">
      <c r="A21" s="230" t="s">
        <v>17</v>
      </c>
      <c r="B21" s="230"/>
      <c r="C21" s="230"/>
      <c r="D21" s="230"/>
      <c r="E21" s="230"/>
      <c r="F21" s="230"/>
      <c r="G21" s="57">
        <v>14</v>
      </c>
      <c r="H21" s="67">
        <v>1192592.04</v>
      </c>
      <c r="I21" s="67">
        <v>1875154.54</v>
      </c>
    </row>
    <row r="22" spans="1:9" ht="12.75" customHeight="1" x14ac:dyDescent="0.2">
      <c r="A22" s="230" t="s">
        <v>18</v>
      </c>
      <c r="B22" s="230"/>
      <c r="C22" s="230"/>
      <c r="D22" s="230"/>
      <c r="E22" s="230"/>
      <c r="F22" s="230"/>
      <c r="G22" s="57">
        <v>15</v>
      </c>
      <c r="H22" s="67">
        <v>0</v>
      </c>
      <c r="I22" s="67">
        <v>0</v>
      </c>
    </row>
    <row r="23" spans="1:9" ht="12.75" customHeight="1" x14ac:dyDescent="0.2">
      <c r="A23" s="230" t="s">
        <v>19</v>
      </c>
      <c r="B23" s="230"/>
      <c r="C23" s="230"/>
      <c r="D23" s="230"/>
      <c r="E23" s="230"/>
      <c r="F23" s="230"/>
      <c r="G23" s="57">
        <v>16</v>
      </c>
      <c r="H23" s="67">
        <v>5207180.96</v>
      </c>
      <c r="I23" s="67">
        <v>3155065.62</v>
      </c>
    </row>
    <row r="24" spans="1:9" ht="12.75" customHeight="1" x14ac:dyDescent="0.2">
      <c r="A24" s="230" t="s">
        <v>20</v>
      </c>
      <c r="B24" s="230"/>
      <c r="C24" s="230"/>
      <c r="D24" s="230"/>
      <c r="E24" s="230"/>
      <c r="F24" s="230"/>
      <c r="G24" s="57">
        <v>17</v>
      </c>
      <c r="H24" s="67">
        <v>10003130.1</v>
      </c>
      <c r="I24" s="67">
        <v>3356090.52</v>
      </c>
    </row>
    <row r="25" spans="1:9" ht="12.75" customHeight="1" x14ac:dyDescent="0.2">
      <c r="A25" s="230" t="s">
        <v>21</v>
      </c>
      <c r="B25" s="230"/>
      <c r="C25" s="230"/>
      <c r="D25" s="230"/>
      <c r="E25" s="230"/>
      <c r="F25" s="230"/>
      <c r="G25" s="57">
        <v>18</v>
      </c>
      <c r="H25" s="67">
        <v>22494.97</v>
      </c>
      <c r="I25" s="67">
        <v>22494.97</v>
      </c>
    </row>
    <row r="26" spans="1:9" ht="12.75" customHeight="1" x14ac:dyDescent="0.2">
      <c r="A26" s="230" t="s">
        <v>22</v>
      </c>
      <c r="B26" s="230"/>
      <c r="C26" s="230"/>
      <c r="D26" s="230"/>
      <c r="E26" s="230"/>
      <c r="F26" s="230"/>
      <c r="G26" s="57">
        <v>19</v>
      </c>
      <c r="H26" s="67">
        <v>303879.93</v>
      </c>
      <c r="I26" s="67">
        <v>280653.44</v>
      </c>
    </row>
    <row r="27" spans="1:9" ht="12.75" customHeight="1" x14ac:dyDescent="0.2">
      <c r="A27" s="231" t="s">
        <v>23</v>
      </c>
      <c r="B27" s="231"/>
      <c r="C27" s="231"/>
      <c r="D27" s="231"/>
      <c r="E27" s="231"/>
      <c r="F27" s="231"/>
      <c r="G27" s="58">
        <v>20</v>
      </c>
      <c r="H27" s="68">
        <f>SUM(H28:H37)</f>
        <v>11312532.02</v>
      </c>
      <c r="I27" s="68">
        <f>SUM(I28:I37)</f>
        <v>24334304.120000001</v>
      </c>
    </row>
    <row r="28" spans="1:9" ht="12.75" customHeight="1" x14ac:dyDescent="0.2">
      <c r="A28" s="230" t="s">
        <v>24</v>
      </c>
      <c r="B28" s="230"/>
      <c r="C28" s="230"/>
      <c r="D28" s="230"/>
      <c r="E28" s="230"/>
      <c r="F28" s="230"/>
      <c r="G28" s="57">
        <v>21</v>
      </c>
      <c r="H28" s="67">
        <v>10849507.560000001</v>
      </c>
      <c r="I28" s="67">
        <v>16099191.27</v>
      </c>
    </row>
    <row r="29" spans="1:9" ht="12.75" customHeight="1" x14ac:dyDescent="0.2">
      <c r="A29" s="230" t="s">
        <v>25</v>
      </c>
      <c r="B29" s="230"/>
      <c r="C29" s="230"/>
      <c r="D29" s="230"/>
      <c r="E29" s="230"/>
      <c r="F29" s="230"/>
      <c r="G29" s="57">
        <v>22</v>
      </c>
      <c r="H29" s="67">
        <v>0</v>
      </c>
      <c r="I29" s="67">
        <v>0</v>
      </c>
    </row>
    <row r="30" spans="1:9" ht="12.75" customHeight="1" x14ac:dyDescent="0.2">
      <c r="A30" s="230" t="s">
        <v>26</v>
      </c>
      <c r="B30" s="230"/>
      <c r="C30" s="230"/>
      <c r="D30" s="230"/>
      <c r="E30" s="230"/>
      <c r="F30" s="230"/>
      <c r="G30" s="57">
        <v>23</v>
      </c>
      <c r="H30" s="67">
        <v>0</v>
      </c>
      <c r="I30" s="67">
        <v>8000000</v>
      </c>
    </row>
    <row r="31" spans="1:9" ht="24.6" customHeight="1" x14ac:dyDescent="0.2">
      <c r="A31" s="230" t="s">
        <v>27</v>
      </c>
      <c r="B31" s="230"/>
      <c r="C31" s="230"/>
      <c r="D31" s="230"/>
      <c r="E31" s="230"/>
      <c r="F31" s="230"/>
      <c r="G31" s="57">
        <v>24</v>
      </c>
      <c r="H31" s="67">
        <v>229936.66</v>
      </c>
      <c r="I31" s="67">
        <v>229936.66</v>
      </c>
    </row>
    <row r="32" spans="1:9" ht="24" customHeight="1" x14ac:dyDescent="0.2">
      <c r="A32" s="230" t="s">
        <v>28</v>
      </c>
      <c r="B32" s="230"/>
      <c r="C32" s="230"/>
      <c r="D32" s="230"/>
      <c r="E32" s="230"/>
      <c r="F32" s="230"/>
      <c r="G32" s="57">
        <v>25</v>
      </c>
      <c r="H32" s="67">
        <v>0</v>
      </c>
      <c r="I32" s="67">
        <v>0</v>
      </c>
    </row>
    <row r="33" spans="1:9" ht="26.45" customHeight="1" x14ac:dyDescent="0.2">
      <c r="A33" s="230" t="s">
        <v>29</v>
      </c>
      <c r="B33" s="230"/>
      <c r="C33" s="230"/>
      <c r="D33" s="230"/>
      <c r="E33" s="230"/>
      <c r="F33" s="230"/>
      <c r="G33" s="57">
        <v>26</v>
      </c>
      <c r="H33" s="67">
        <v>0</v>
      </c>
      <c r="I33" s="67">
        <v>0</v>
      </c>
    </row>
    <row r="34" spans="1:9" ht="12.75" customHeight="1" x14ac:dyDescent="0.2">
      <c r="A34" s="230" t="s">
        <v>30</v>
      </c>
      <c r="B34" s="230"/>
      <c r="C34" s="230"/>
      <c r="D34" s="230"/>
      <c r="E34" s="230"/>
      <c r="F34" s="230"/>
      <c r="G34" s="57">
        <v>27</v>
      </c>
      <c r="H34" s="67">
        <v>5176.1899999999996</v>
      </c>
      <c r="I34" s="67">
        <v>5176.1899999999996</v>
      </c>
    </row>
    <row r="35" spans="1:9" ht="12.75" customHeight="1" x14ac:dyDescent="0.2">
      <c r="A35" s="230" t="s">
        <v>31</v>
      </c>
      <c r="B35" s="230"/>
      <c r="C35" s="230"/>
      <c r="D35" s="230"/>
      <c r="E35" s="230"/>
      <c r="F35" s="230"/>
      <c r="G35" s="57">
        <v>28</v>
      </c>
      <c r="H35" s="67">
        <v>0</v>
      </c>
      <c r="I35" s="67">
        <v>0</v>
      </c>
    </row>
    <row r="36" spans="1:9" ht="12.75" customHeight="1" x14ac:dyDescent="0.2">
      <c r="A36" s="230" t="s">
        <v>32</v>
      </c>
      <c r="B36" s="230"/>
      <c r="C36" s="230"/>
      <c r="D36" s="230"/>
      <c r="E36" s="230"/>
      <c r="F36" s="230"/>
      <c r="G36" s="57">
        <v>29</v>
      </c>
      <c r="H36" s="67">
        <v>0</v>
      </c>
      <c r="I36" s="67">
        <v>0</v>
      </c>
    </row>
    <row r="37" spans="1:9" ht="12.75" customHeight="1" x14ac:dyDescent="0.2">
      <c r="A37" s="230" t="s">
        <v>33</v>
      </c>
      <c r="B37" s="230"/>
      <c r="C37" s="230"/>
      <c r="D37" s="230"/>
      <c r="E37" s="230"/>
      <c r="F37" s="230"/>
      <c r="G37" s="57">
        <v>30</v>
      </c>
      <c r="H37" s="67">
        <v>227911.61</v>
      </c>
      <c r="I37" s="67">
        <v>0</v>
      </c>
    </row>
    <row r="38" spans="1:9" ht="12.75" customHeight="1" x14ac:dyDescent="0.2">
      <c r="A38" s="231" t="s">
        <v>34</v>
      </c>
      <c r="B38" s="231"/>
      <c r="C38" s="231"/>
      <c r="D38" s="231"/>
      <c r="E38" s="231"/>
      <c r="F38" s="231"/>
      <c r="G38" s="58">
        <v>31</v>
      </c>
      <c r="H38" s="68">
        <f>H39+H40+H41+H42</f>
        <v>0</v>
      </c>
      <c r="I38" s="68">
        <f>I39+I40+I41+I42</f>
        <v>0</v>
      </c>
    </row>
    <row r="39" spans="1:9" ht="12.75" customHeight="1" x14ac:dyDescent="0.2">
      <c r="A39" s="230" t="s">
        <v>35</v>
      </c>
      <c r="B39" s="230"/>
      <c r="C39" s="230"/>
      <c r="D39" s="230"/>
      <c r="E39" s="230"/>
      <c r="F39" s="230"/>
      <c r="G39" s="57">
        <v>32</v>
      </c>
      <c r="H39" s="67">
        <v>0</v>
      </c>
      <c r="I39" s="67">
        <v>0</v>
      </c>
    </row>
    <row r="40" spans="1:9" ht="12.75" customHeight="1" x14ac:dyDescent="0.2">
      <c r="A40" s="230" t="s">
        <v>36</v>
      </c>
      <c r="B40" s="230"/>
      <c r="C40" s="230"/>
      <c r="D40" s="230"/>
      <c r="E40" s="230"/>
      <c r="F40" s="230"/>
      <c r="G40" s="57">
        <v>33</v>
      </c>
      <c r="H40" s="67">
        <v>0</v>
      </c>
      <c r="I40" s="67">
        <v>0</v>
      </c>
    </row>
    <row r="41" spans="1:9" ht="12.75" customHeight="1" x14ac:dyDescent="0.2">
      <c r="A41" s="230" t="s">
        <v>37</v>
      </c>
      <c r="B41" s="230"/>
      <c r="C41" s="230"/>
      <c r="D41" s="230"/>
      <c r="E41" s="230"/>
      <c r="F41" s="230"/>
      <c r="G41" s="57">
        <v>34</v>
      </c>
      <c r="H41" s="67">
        <v>0</v>
      </c>
      <c r="I41" s="67">
        <v>0</v>
      </c>
    </row>
    <row r="42" spans="1:9" ht="12.75" customHeight="1" x14ac:dyDescent="0.2">
      <c r="A42" s="230" t="s">
        <v>38</v>
      </c>
      <c r="B42" s="230"/>
      <c r="C42" s="230"/>
      <c r="D42" s="230"/>
      <c r="E42" s="230"/>
      <c r="F42" s="230"/>
      <c r="G42" s="57">
        <v>35</v>
      </c>
      <c r="H42" s="67">
        <v>0</v>
      </c>
      <c r="I42" s="67">
        <v>0</v>
      </c>
    </row>
    <row r="43" spans="1:9" ht="12.75" customHeight="1" x14ac:dyDescent="0.2">
      <c r="A43" s="233" t="s">
        <v>39</v>
      </c>
      <c r="B43" s="233"/>
      <c r="C43" s="233"/>
      <c r="D43" s="233"/>
      <c r="E43" s="233"/>
      <c r="F43" s="233"/>
      <c r="G43" s="57">
        <v>36</v>
      </c>
      <c r="H43" s="67">
        <v>498572.65</v>
      </c>
      <c r="I43" s="67">
        <v>788592.31</v>
      </c>
    </row>
    <row r="44" spans="1:9" ht="12.75" customHeight="1" x14ac:dyDescent="0.2">
      <c r="A44" s="232" t="s">
        <v>40</v>
      </c>
      <c r="B44" s="232"/>
      <c r="C44" s="232"/>
      <c r="D44" s="232"/>
      <c r="E44" s="232"/>
      <c r="F44" s="232"/>
      <c r="G44" s="58">
        <v>37</v>
      </c>
      <c r="H44" s="68">
        <f>H45+H53+H60+H70</f>
        <v>352738721.92000002</v>
      </c>
      <c r="I44" s="68">
        <f>I45+I53+I60+I70</f>
        <v>461510406.97000003</v>
      </c>
    </row>
    <row r="45" spans="1:9" ht="12.75" customHeight="1" x14ac:dyDescent="0.2">
      <c r="A45" s="231" t="s">
        <v>41</v>
      </c>
      <c r="B45" s="231"/>
      <c r="C45" s="231"/>
      <c r="D45" s="231"/>
      <c r="E45" s="231"/>
      <c r="F45" s="231"/>
      <c r="G45" s="58">
        <v>38</v>
      </c>
      <c r="H45" s="68">
        <f>SUM(H46:H52)</f>
        <v>112768471.04000001</v>
      </c>
      <c r="I45" s="68">
        <f>SUM(I46:I52)</f>
        <v>127725571.88</v>
      </c>
    </row>
    <row r="46" spans="1:9" ht="12.75" customHeight="1" x14ac:dyDescent="0.2">
      <c r="A46" s="230" t="s">
        <v>42</v>
      </c>
      <c r="B46" s="230"/>
      <c r="C46" s="230"/>
      <c r="D46" s="230"/>
      <c r="E46" s="230"/>
      <c r="F46" s="230"/>
      <c r="G46" s="57">
        <v>39</v>
      </c>
      <c r="H46" s="67">
        <v>43467276.270000003</v>
      </c>
      <c r="I46" s="67">
        <v>45959704.07</v>
      </c>
    </row>
    <row r="47" spans="1:9" ht="12.75" customHeight="1" x14ac:dyDescent="0.2">
      <c r="A47" s="230" t="s">
        <v>43</v>
      </c>
      <c r="B47" s="230"/>
      <c r="C47" s="230"/>
      <c r="D47" s="230"/>
      <c r="E47" s="230"/>
      <c r="F47" s="230"/>
      <c r="G47" s="57">
        <v>40</v>
      </c>
      <c r="H47" s="67">
        <v>40658036.859999999</v>
      </c>
      <c r="I47" s="67">
        <v>42420563.960000001</v>
      </c>
    </row>
    <row r="48" spans="1:9" ht="12.75" customHeight="1" x14ac:dyDescent="0.2">
      <c r="A48" s="230" t="s">
        <v>44</v>
      </c>
      <c r="B48" s="230"/>
      <c r="C48" s="230"/>
      <c r="D48" s="230"/>
      <c r="E48" s="230"/>
      <c r="F48" s="230"/>
      <c r="G48" s="57">
        <v>41</v>
      </c>
      <c r="H48" s="67">
        <v>27058119.670000002</v>
      </c>
      <c r="I48" s="67">
        <v>37210619.310000002</v>
      </c>
    </row>
    <row r="49" spans="1:9" ht="12.75" customHeight="1" x14ac:dyDescent="0.2">
      <c r="A49" s="230" t="s">
        <v>45</v>
      </c>
      <c r="B49" s="230"/>
      <c r="C49" s="230"/>
      <c r="D49" s="230"/>
      <c r="E49" s="230"/>
      <c r="F49" s="230"/>
      <c r="G49" s="57">
        <v>42</v>
      </c>
      <c r="H49" s="67">
        <v>0</v>
      </c>
      <c r="I49" s="67">
        <v>0</v>
      </c>
    </row>
    <row r="50" spans="1:9" ht="12.75" customHeight="1" x14ac:dyDescent="0.2">
      <c r="A50" s="230" t="s">
        <v>46</v>
      </c>
      <c r="B50" s="230"/>
      <c r="C50" s="230"/>
      <c r="D50" s="230"/>
      <c r="E50" s="230"/>
      <c r="F50" s="230"/>
      <c r="G50" s="57">
        <v>43</v>
      </c>
      <c r="H50" s="67">
        <v>1585038.24</v>
      </c>
      <c r="I50" s="67">
        <v>2134684.54</v>
      </c>
    </row>
    <row r="51" spans="1:9" ht="12.75" customHeight="1" x14ac:dyDescent="0.2">
      <c r="A51" s="230" t="s">
        <v>47</v>
      </c>
      <c r="B51" s="230"/>
      <c r="C51" s="230"/>
      <c r="D51" s="230"/>
      <c r="E51" s="230"/>
      <c r="F51" s="230"/>
      <c r="G51" s="57">
        <v>44</v>
      </c>
      <c r="H51" s="67">
        <v>0</v>
      </c>
      <c r="I51" s="67">
        <v>0</v>
      </c>
    </row>
    <row r="52" spans="1:9" ht="12.75" customHeight="1" x14ac:dyDescent="0.2">
      <c r="A52" s="230" t="s">
        <v>48</v>
      </c>
      <c r="B52" s="230"/>
      <c r="C52" s="230"/>
      <c r="D52" s="230"/>
      <c r="E52" s="230"/>
      <c r="F52" s="230"/>
      <c r="G52" s="57">
        <v>45</v>
      </c>
      <c r="H52" s="67">
        <v>0</v>
      </c>
      <c r="I52" s="67">
        <v>0</v>
      </c>
    </row>
    <row r="53" spans="1:9" ht="12.75" customHeight="1" x14ac:dyDescent="0.2">
      <c r="A53" s="231" t="s">
        <v>49</v>
      </c>
      <c r="B53" s="231"/>
      <c r="C53" s="231"/>
      <c r="D53" s="231"/>
      <c r="E53" s="231"/>
      <c r="F53" s="231"/>
      <c r="G53" s="58">
        <v>46</v>
      </c>
      <c r="H53" s="68">
        <f>SUM(H54:H59)</f>
        <v>76594035.299999997</v>
      </c>
      <c r="I53" s="68">
        <f>SUM(I54:I59)</f>
        <v>81955874.079999998</v>
      </c>
    </row>
    <row r="54" spans="1:9" ht="12.75" customHeight="1" x14ac:dyDescent="0.2">
      <c r="A54" s="230" t="s">
        <v>50</v>
      </c>
      <c r="B54" s="230"/>
      <c r="C54" s="230"/>
      <c r="D54" s="230"/>
      <c r="E54" s="230"/>
      <c r="F54" s="230"/>
      <c r="G54" s="57">
        <v>47</v>
      </c>
      <c r="H54" s="67">
        <v>797903.47</v>
      </c>
      <c r="I54" s="67">
        <v>757469.76</v>
      </c>
    </row>
    <row r="55" spans="1:9" ht="12.75" customHeight="1" x14ac:dyDescent="0.2">
      <c r="A55" s="230" t="s">
        <v>51</v>
      </c>
      <c r="B55" s="230"/>
      <c r="C55" s="230"/>
      <c r="D55" s="230"/>
      <c r="E55" s="230"/>
      <c r="F55" s="230"/>
      <c r="G55" s="57">
        <v>48</v>
      </c>
      <c r="H55" s="67">
        <v>70604.14</v>
      </c>
      <c r="I55" s="67">
        <v>101467.4</v>
      </c>
    </row>
    <row r="56" spans="1:9" ht="12.75" customHeight="1" x14ac:dyDescent="0.2">
      <c r="A56" s="230" t="s">
        <v>52</v>
      </c>
      <c r="B56" s="230"/>
      <c r="C56" s="230"/>
      <c r="D56" s="230"/>
      <c r="E56" s="230"/>
      <c r="F56" s="230"/>
      <c r="G56" s="57">
        <v>49</v>
      </c>
      <c r="H56" s="67">
        <v>72125688.189999998</v>
      </c>
      <c r="I56" s="67">
        <v>77611145.780000001</v>
      </c>
    </row>
    <row r="57" spans="1:9" ht="12.75" customHeight="1" x14ac:dyDescent="0.2">
      <c r="A57" s="230" t="s">
        <v>53</v>
      </c>
      <c r="B57" s="230"/>
      <c r="C57" s="230"/>
      <c r="D57" s="230"/>
      <c r="E57" s="230"/>
      <c r="F57" s="230"/>
      <c r="G57" s="57">
        <v>50</v>
      </c>
      <c r="H57" s="67">
        <v>6315.61</v>
      </c>
      <c r="I57" s="67">
        <v>10169.84</v>
      </c>
    </row>
    <row r="58" spans="1:9" ht="12.75" customHeight="1" x14ac:dyDescent="0.2">
      <c r="A58" s="230" t="s">
        <v>54</v>
      </c>
      <c r="B58" s="230"/>
      <c r="C58" s="230"/>
      <c r="D58" s="230"/>
      <c r="E58" s="230"/>
      <c r="F58" s="230"/>
      <c r="G58" s="57">
        <v>51</v>
      </c>
      <c r="H58" s="67">
        <v>3106761.59</v>
      </c>
      <c r="I58" s="67">
        <v>2725903.5</v>
      </c>
    </row>
    <row r="59" spans="1:9" ht="12.75" customHeight="1" x14ac:dyDescent="0.2">
      <c r="A59" s="230" t="s">
        <v>55</v>
      </c>
      <c r="B59" s="230"/>
      <c r="C59" s="230"/>
      <c r="D59" s="230"/>
      <c r="E59" s="230"/>
      <c r="F59" s="230"/>
      <c r="G59" s="57">
        <v>52</v>
      </c>
      <c r="H59" s="67">
        <v>486762.3</v>
      </c>
      <c r="I59" s="67">
        <v>749717.8</v>
      </c>
    </row>
    <row r="60" spans="1:9" ht="12.75" customHeight="1" x14ac:dyDescent="0.2">
      <c r="A60" s="231" t="s">
        <v>56</v>
      </c>
      <c r="B60" s="231"/>
      <c r="C60" s="231"/>
      <c r="D60" s="231"/>
      <c r="E60" s="231"/>
      <c r="F60" s="231"/>
      <c r="G60" s="58">
        <v>53</v>
      </c>
      <c r="H60" s="68">
        <f>SUM(H61:H69)</f>
        <v>98916138.459999993</v>
      </c>
      <c r="I60" s="68">
        <f>SUM(I61:I69)</f>
        <v>173466783.78999999</v>
      </c>
    </row>
    <row r="61" spans="1:9" ht="12.75" customHeight="1" x14ac:dyDescent="0.2">
      <c r="A61" s="230" t="s">
        <v>24</v>
      </c>
      <c r="B61" s="230"/>
      <c r="C61" s="230"/>
      <c r="D61" s="230"/>
      <c r="E61" s="230"/>
      <c r="F61" s="230"/>
      <c r="G61" s="57">
        <v>54</v>
      </c>
      <c r="H61" s="67">
        <v>0</v>
      </c>
      <c r="I61" s="67">
        <v>0</v>
      </c>
    </row>
    <row r="62" spans="1:9" ht="12.75" customHeight="1" x14ac:dyDescent="0.2">
      <c r="A62" s="230" t="s">
        <v>25</v>
      </c>
      <c r="B62" s="230"/>
      <c r="C62" s="230"/>
      <c r="D62" s="230"/>
      <c r="E62" s="230"/>
      <c r="F62" s="230"/>
      <c r="G62" s="57">
        <v>55</v>
      </c>
      <c r="H62" s="67">
        <v>0</v>
      </c>
      <c r="I62" s="67">
        <v>0</v>
      </c>
    </row>
    <row r="63" spans="1:9" ht="12.75" customHeight="1" x14ac:dyDescent="0.2">
      <c r="A63" s="230" t="s">
        <v>26</v>
      </c>
      <c r="B63" s="230"/>
      <c r="C63" s="230"/>
      <c r="D63" s="230"/>
      <c r="E63" s="230"/>
      <c r="F63" s="230"/>
      <c r="G63" s="57">
        <v>56</v>
      </c>
      <c r="H63" s="67">
        <v>19000000</v>
      </c>
      <c r="I63" s="67">
        <v>24000000</v>
      </c>
    </row>
    <row r="64" spans="1:9" ht="23.45" customHeight="1" x14ac:dyDescent="0.2">
      <c r="A64" s="230" t="s">
        <v>57</v>
      </c>
      <c r="B64" s="230"/>
      <c r="C64" s="230"/>
      <c r="D64" s="230"/>
      <c r="E64" s="230"/>
      <c r="F64" s="230"/>
      <c r="G64" s="57">
        <v>57</v>
      </c>
      <c r="H64" s="67">
        <v>0</v>
      </c>
      <c r="I64" s="67">
        <v>0</v>
      </c>
    </row>
    <row r="65" spans="1:9" ht="21" customHeight="1" x14ac:dyDescent="0.2">
      <c r="A65" s="230" t="s">
        <v>28</v>
      </c>
      <c r="B65" s="230"/>
      <c r="C65" s="230"/>
      <c r="D65" s="230"/>
      <c r="E65" s="230"/>
      <c r="F65" s="230"/>
      <c r="G65" s="57">
        <v>58</v>
      </c>
      <c r="H65" s="67">
        <v>0</v>
      </c>
      <c r="I65" s="67">
        <v>0</v>
      </c>
    </row>
    <row r="66" spans="1:9" ht="22.9" customHeight="1" x14ac:dyDescent="0.2">
      <c r="A66" s="230" t="s">
        <v>29</v>
      </c>
      <c r="B66" s="230"/>
      <c r="C66" s="230"/>
      <c r="D66" s="230"/>
      <c r="E66" s="230"/>
      <c r="F66" s="230"/>
      <c r="G66" s="57">
        <v>59</v>
      </c>
      <c r="H66" s="67">
        <v>0</v>
      </c>
      <c r="I66" s="67">
        <v>0</v>
      </c>
    </row>
    <row r="67" spans="1:9" ht="12.75" customHeight="1" x14ac:dyDescent="0.2">
      <c r="A67" s="230" t="s">
        <v>30</v>
      </c>
      <c r="B67" s="230"/>
      <c r="C67" s="230"/>
      <c r="D67" s="230"/>
      <c r="E67" s="230"/>
      <c r="F67" s="230"/>
      <c r="G67" s="57">
        <v>60</v>
      </c>
      <c r="H67" s="67">
        <v>14916138.460000001</v>
      </c>
      <c r="I67" s="67">
        <v>29466783.789999999</v>
      </c>
    </row>
    <row r="68" spans="1:9" ht="12.75" customHeight="1" x14ac:dyDescent="0.2">
      <c r="A68" s="230" t="s">
        <v>31</v>
      </c>
      <c r="B68" s="230"/>
      <c r="C68" s="230"/>
      <c r="D68" s="230"/>
      <c r="E68" s="230"/>
      <c r="F68" s="230"/>
      <c r="G68" s="57">
        <v>61</v>
      </c>
      <c r="H68" s="67">
        <v>65000000</v>
      </c>
      <c r="I68" s="67">
        <v>120000000</v>
      </c>
    </row>
    <row r="69" spans="1:9" ht="12.75" customHeight="1" x14ac:dyDescent="0.2">
      <c r="A69" s="230" t="s">
        <v>58</v>
      </c>
      <c r="B69" s="230"/>
      <c r="C69" s="230"/>
      <c r="D69" s="230"/>
      <c r="E69" s="230"/>
      <c r="F69" s="230"/>
      <c r="G69" s="57">
        <v>62</v>
      </c>
      <c r="H69" s="67">
        <v>0</v>
      </c>
      <c r="I69" s="67">
        <v>0</v>
      </c>
    </row>
    <row r="70" spans="1:9" ht="12.75" customHeight="1" x14ac:dyDescent="0.2">
      <c r="A70" s="233" t="s">
        <v>59</v>
      </c>
      <c r="B70" s="233"/>
      <c r="C70" s="233"/>
      <c r="D70" s="233"/>
      <c r="E70" s="233"/>
      <c r="F70" s="233"/>
      <c r="G70" s="57">
        <v>63</v>
      </c>
      <c r="H70" s="67">
        <v>64460077.119999997</v>
      </c>
      <c r="I70" s="67">
        <v>78362177.219999999</v>
      </c>
    </row>
    <row r="71" spans="1:9" ht="12.75" customHeight="1" x14ac:dyDescent="0.2">
      <c r="A71" s="248" t="s">
        <v>60</v>
      </c>
      <c r="B71" s="248"/>
      <c r="C71" s="248"/>
      <c r="D71" s="248"/>
      <c r="E71" s="248"/>
      <c r="F71" s="248"/>
      <c r="G71" s="57">
        <v>64</v>
      </c>
      <c r="H71" s="67">
        <v>14335246.43</v>
      </c>
      <c r="I71" s="67">
        <v>12792295.6</v>
      </c>
    </row>
    <row r="72" spans="1:9" ht="12.75" customHeight="1" x14ac:dyDescent="0.2">
      <c r="A72" s="232" t="s">
        <v>61</v>
      </c>
      <c r="B72" s="232"/>
      <c r="C72" s="232"/>
      <c r="D72" s="232"/>
      <c r="E72" s="232"/>
      <c r="F72" s="232"/>
      <c r="G72" s="58">
        <v>65</v>
      </c>
      <c r="H72" s="68">
        <f>H8+H9+H44+H71</f>
        <v>427458928.94</v>
      </c>
      <c r="I72" s="68">
        <f>I8+I9+I44+I71</f>
        <v>567794012.05999994</v>
      </c>
    </row>
    <row r="73" spans="1:9" ht="12.75" customHeight="1" x14ac:dyDescent="0.2">
      <c r="A73" s="248" t="s">
        <v>62</v>
      </c>
      <c r="B73" s="248"/>
      <c r="C73" s="248"/>
      <c r="D73" s="248"/>
      <c r="E73" s="248"/>
      <c r="F73" s="248"/>
      <c r="G73" s="57">
        <v>66</v>
      </c>
      <c r="H73" s="67">
        <v>416443708.37</v>
      </c>
      <c r="I73" s="67">
        <v>629570778.54999995</v>
      </c>
    </row>
    <row r="74" spans="1:9" x14ac:dyDescent="0.2">
      <c r="A74" s="250" t="s">
        <v>63</v>
      </c>
      <c r="B74" s="251"/>
      <c r="C74" s="251"/>
      <c r="D74" s="251"/>
      <c r="E74" s="251"/>
      <c r="F74" s="251"/>
      <c r="G74" s="251"/>
      <c r="H74" s="251"/>
      <c r="I74" s="251"/>
    </row>
    <row r="75" spans="1:9" ht="12.75" customHeight="1" x14ac:dyDescent="0.2">
      <c r="A75" s="232" t="s">
        <v>436</v>
      </c>
      <c r="B75" s="232"/>
      <c r="C75" s="232"/>
      <c r="D75" s="232"/>
      <c r="E75" s="232"/>
      <c r="F75" s="232"/>
      <c r="G75" s="58">
        <v>67</v>
      </c>
      <c r="H75" s="68">
        <f>H76+H77+H78+H84+H85+H92+H95+H98</f>
        <v>222884360.96000001</v>
      </c>
      <c r="I75" s="68">
        <f>I76+I77+I78+I84+I85+I92+I95+I98</f>
        <v>304077880.22000003</v>
      </c>
    </row>
    <row r="76" spans="1:9" ht="12.75" customHeight="1" x14ac:dyDescent="0.2">
      <c r="A76" s="233" t="s">
        <v>64</v>
      </c>
      <c r="B76" s="233"/>
      <c r="C76" s="233"/>
      <c r="D76" s="233"/>
      <c r="E76" s="233"/>
      <c r="F76" s="233"/>
      <c r="G76" s="57">
        <v>68</v>
      </c>
      <c r="H76" s="69">
        <v>20449280</v>
      </c>
      <c r="I76" s="69">
        <v>20449280</v>
      </c>
    </row>
    <row r="77" spans="1:9" ht="12.75" customHeight="1" x14ac:dyDescent="0.2">
      <c r="A77" s="233" t="s">
        <v>65</v>
      </c>
      <c r="B77" s="233"/>
      <c r="C77" s="233"/>
      <c r="D77" s="233"/>
      <c r="E77" s="233"/>
      <c r="F77" s="233"/>
      <c r="G77" s="57">
        <v>69</v>
      </c>
      <c r="H77" s="69">
        <v>0</v>
      </c>
      <c r="I77" s="69">
        <v>0</v>
      </c>
    </row>
    <row r="78" spans="1:9" ht="12.75" customHeight="1" x14ac:dyDescent="0.2">
      <c r="A78" s="231" t="s">
        <v>66</v>
      </c>
      <c r="B78" s="231"/>
      <c r="C78" s="231"/>
      <c r="D78" s="231"/>
      <c r="E78" s="231"/>
      <c r="F78" s="231"/>
      <c r="G78" s="58">
        <v>70</v>
      </c>
      <c r="H78" s="68">
        <f>SUM(H79:H83)</f>
        <v>39986154.93</v>
      </c>
      <c r="I78" s="68">
        <f>SUM(I79:I83)</f>
        <v>39986154.93</v>
      </c>
    </row>
    <row r="79" spans="1:9" ht="12.75" customHeight="1" x14ac:dyDescent="0.2">
      <c r="A79" s="230" t="s">
        <v>67</v>
      </c>
      <c r="B79" s="230"/>
      <c r="C79" s="230"/>
      <c r="D79" s="230"/>
      <c r="E79" s="230"/>
      <c r="F79" s="230"/>
      <c r="G79" s="57">
        <v>71</v>
      </c>
      <c r="H79" s="69">
        <v>1017782.2</v>
      </c>
      <c r="I79" s="69">
        <v>1017782.2</v>
      </c>
    </row>
    <row r="80" spans="1:9" ht="12.75" customHeight="1" x14ac:dyDescent="0.2">
      <c r="A80" s="230" t="s">
        <v>68</v>
      </c>
      <c r="B80" s="230"/>
      <c r="C80" s="230"/>
      <c r="D80" s="230"/>
      <c r="E80" s="230"/>
      <c r="F80" s="230"/>
      <c r="G80" s="57">
        <v>72</v>
      </c>
      <c r="H80" s="69">
        <v>0</v>
      </c>
      <c r="I80" s="69">
        <v>0</v>
      </c>
    </row>
    <row r="81" spans="1:9" ht="12.75" customHeight="1" x14ac:dyDescent="0.2">
      <c r="A81" s="230" t="s">
        <v>69</v>
      </c>
      <c r="B81" s="230"/>
      <c r="C81" s="230"/>
      <c r="D81" s="230"/>
      <c r="E81" s="230"/>
      <c r="F81" s="230"/>
      <c r="G81" s="57">
        <v>73</v>
      </c>
      <c r="H81" s="69">
        <v>0</v>
      </c>
      <c r="I81" s="69">
        <v>0</v>
      </c>
    </row>
    <row r="82" spans="1:9" ht="12.75" customHeight="1" x14ac:dyDescent="0.2">
      <c r="A82" s="230" t="s">
        <v>70</v>
      </c>
      <c r="B82" s="230"/>
      <c r="C82" s="230"/>
      <c r="D82" s="230"/>
      <c r="E82" s="230"/>
      <c r="F82" s="230"/>
      <c r="G82" s="57">
        <v>74</v>
      </c>
      <c r="H82" s="69">
        <v>32865381.050000001</v>
      </c>
      <c r="I82" s="69">
        <v>32865381.050000001</v>
      </c>
    </row>
    <row r="83" spans="1:9" ht="12.75" customHeight="1" x14ac:dyDescent="0.2">
      <c r="A83" s="230" t="s">
        <v>71</v>
      </c>
      <c r="B83" s="230"/>
      <c r="C83" s="230"/>
      <c r="D83" s="230"/>
      <c r="E83" s="230"/>
      <c r="F83" s="230"/>
      <c r="G83" s="57">
        <v>75</v>
      </c>
      <c r="H83" s="69">
        <v>6102991.6799999997</v>
      </c>
      <c r="I83" s="69">
        <v>6102991.6799999997</v>
      </c>
    </row>
    <row r="84" spans="1:9" ht="12.75" customHeight="1" x14ac:dyDescent="0.2">
      <c r="A84" s="233" t="s">
        <v>72</v>
      </c>
      <c r="B84" s="233"/>
      <c r="C84" s="233"/>
      <c r="D84" s="233"/>
      <c r="E84" s="233"/>
      <c r="F84" s="233"/>
      <c r="G84" s="57">
        <v>76</v>
      </c>
      <c r="H84" s="69">
        <v>0</v>
      </c>
      <c r="I84" s="69">
        <v>0</v>
      </c>
    </row>
    <row r="85" spans="1:9" ht="12.75" customHeight="1" x14ac:dyDescent="0.2">
      <c r="A85" s="249" t="s">
        <v>427</v>
      </c>
      <c r="B85" s="249"/>
      <c r="C85" s="249"/>
      <c r="D85" s="249"/>
      <c r="E85" s="249"/>
      <c r="F85" s="249"/>
      <c r="G85" s="58">
        <v>77</v>
      </c>
      <c r="H85" s="68">
        <f>H86+H87+H88+H89+H90+H91</f>
        <v>1574489.51</v>
      </c>
      <c r="I85" s="68">
        <f>I86+I87+I88+I89+I90+I91</f>
        <v>2392997.19</v>
      </c>
    </row>
    <row r="86" spans="1:9" ht="25.5" customHeight="1" x14ac:dyDescent="0.2">
      <c r="A86" s="230" t="s">
        <v>421</v>
      </c>
      <c r="B86" s="230"/>
      <c r="C86" s="230"/>
      <c r="D86" s="230"/>
      <c r="E86" s="230"/>
      <c r="F86" s="230"/>
      <c r="G86" s="57">
        <v>78</v>
      </c>
      <c r="H86" s="67">
        <v>1574489.51</v>
      </c>
      <c r="I86" s="67">
        <v>2392997.19</v>
      </c>
    </row>
    <row r="87" spans="1:9" ht="12.75" customHeight="1" x14ac:dyDescent="0.2">
      <c r="A87" s="230" t="s">
        <v>73</v>
      </c>
      <c r="B87" s="230"/>
      <c r="C87" s="230"/>
      <c r="D87" s="230"/>
      <c r="E87" s="230"/>
      <c r="F87" s="230"/>
      <c r="G87" s="57">
        <v>79</v>
      </c>
      <c r="H87" s="67">
        <v>0</v>
      </c>
      <c r="I87" s="67">
        <v>0</v>
      </c>
    </row>
    <row r="88" spans="1:9" ht="12.75" customHeight="1" x14ac:dyDescent="0.2">
      <c r="A88" s="230" t="s">
        <v>74</v>
      </c>
      <c r="B88" s="230"/>
      <c r="C88" s="230"/>
      <c r="D88" s="230"/>
      <c r="E88" s="230"/>
      <c r="F88" s="230"/>
      <c r="G88" s="57">
        <v>80</v>
      </c>
      <c r="H88" s="67">
        <v>0</v>
      </c>
      <c r="I88" s="67">
        <v>0</v>
      </c>
    </row>
    <row r="89" spans="1:9" ht="12.75" customHeight="1" x14ac:dyDescent="0.2">
      <c r="A89" s="230" t="s">
        <v>338</v>
      </c>
      <c r="B89" s="230"/>
      <c r="C89" s="230"/>
      <c r="D89" s="230"/>
      <c r="E89" s="230"/>
      <c r="F89" s="230"/>
      <c r="G89" s="57">
        <v>81</v>
      </c>
      <c r="H89" s="67">
        <v>0</v>
      </c>
      <c r="I89" s="67">
        <v>0</v>
      </c>
    </row>
    <row r="90" spans="1:9" ht="24" customHeight="1" x14ac:dyDescent="0.2">
      <c r="A90" s="230" t="s">
        <v>339</v>
      </c>
      <c r="B90" s="230"/>
      <c r="C90" s="230"/>
      <c r="D90" s="230"/>
      <c r="E90" s="230"/>
      <c r="F90" s="230"/>
      <c r="G90" s="57">
        <v>82</v>
      </c>
      <c r="H90" s="67">
        <v>0</v>
      </c>
      <c r="I90" s="67">
        <v>0</v>
      </c>
    </row>
    <row r="91" spans="1:9" x14ac:dyDescent="0.2">
      <c r="A91" s="230" t="s">
        <v>423</v>
      </c>
      <c r="B91" s="230"/>
      <c r="C91" s="230"/>
      <c r="D91" s="230"/>
      <c r="E91" s="230"/>
      <c r="F91" s="230"/>
      <c r="G91" s="57">
        <v>83</v>
      </c>
      <c r="H91" s="67">
        <v>0</v>
      </c>
      <c r="I91" s="67">
        <v>0</v>
      </c>
    </row>
    <row r="92" spans="1:9" ht="12.75" customHeight="1" x14ac:dyDescent="0.2">
      <c r="A92" s="231" t="s">
        <v>428</v>
      </c>
      <c r="B92" s="231"/>
      <c r="C92" s="231"/>
      <c r="D92" s="231"/>
      <c r="E92" s="231"/>
      <c r="F92" s="231"/>
      <c r="G92" s="58">
        <v>84</v>
      </c>
      <c r="H92" s="68">
        <f>H93-H94</f>
        <v>53860692.25</v>
      </c>
      <c r="I92" s="68">
        <f>I93-I94</f>
        <v>120211043.23999999</v>
      </c>
    </row>
    <row r="93" spans="1:9" ht="12.75" customHeight="1" x14ac:dyDescent="0.2">
      <c r="A93" s="230" t="s">
        <v>75</v>
      </c>
      <c r="B93" s="230"/>
      <c r="C93" s="230"/>
      <c r="D93" s="230"/>
      <c r="E93" s="230"/>
      <c r="F93" s="230"/>
      <c r="G93" s="57">
        <v>85</v>
      </c>
      <c r="H93" s="69">
        <v>53860692.25</v>
      </c>
      <c r="I93" s="69">
        <v>120211043.23999999</v>
      </c>
    </row>
    <row r="94" spans="1:9" ht="12.75" customHeight="1" x14ac:dyDescent="0.2">
      <c r="A94" s="230" t="s">
        <v>76</v>
      </c>
      <c r="B94" s="230"/>
      <c r="C94" s="230"/>
      <c r="D94" s="230"/>
      <c r="E94" s="230"/>
      <c r="F94" s="230"/>
      <c r="G94" s="57">
        <v>86</v>
      </c>
      <c r="H94" s="69">
        <v>0</v>
      </c>
      <c r="I94" s="69">
        <v>0</v>
      </c>
    </row>
    <row r="95" spans="1:9" ht="12.75" customHeight="1" x14ac:dyDescent="0.2">
      <c r="A95" s="231" t="s">
        <v>429</v>
      </c>
      <c r="B95" s="231"/>
      <c r="C95" s="231"/>
      <c r="D95" s="231"/>
      <c r="E95" s="231"/>
      <c r="F95" s="231"/>
      <c r="G95" s="58">
        <v>87</v>
      </c>
      <c r="H95" s="68">
        <f>H96-H97</f>
        <v>107013744.27</v>
      </c>
      <c r="I95" s="68">
        <f>I96-I97</f>
        <v>121038404.86</v>
      </c>
    </row>
    <row r="96" spans="1:9" ht="12.75" customHeight="1" x14ac:dyDescent="0.2">
      <c r="A96" s="230" t="s">
        <v>77</v>
      </c>
      <c r="B96" s="230"/>
      <c r="C96" s="230"/>
      <c r="D96" s="230"/>
      <c r="E96" s="230"/>
      <c r="F96" s="230"/>
      <c r="G96" s="57">
        <v>88</v>
      </c>
      <c r="H96" s="69">
        <v>107013744.27</v>
      </c>
      <c r="I96" s="69">
        <v>121038404.86</v>
      </c>
    </row>
    <row r="97" spans="1:9" ht="12.75" customHeight="1" x14ac:dyDescent="0.2">
      <c r="A97" s="230" t="s">
        <v>78</v>
      </c>
      <c r="B97" s="230"/>
      <c r="C97" s="230"/>
      <c r="D97" s="230"/>
      <c r="E97" s="230"/>
      <c r="F97" s="230"/>
      <c r="G97" s="57">
        <v>89</v>
      </c>
      <c r="H97" s="69">
        <v>0</v>
      </c>
      <c r="I97" s="69">
        <v>0</v>
      </c>
    </row>
    <row r="98" spans="1:9" ht="12.75" customHeight="1" x14ac:dyDescent="0.2">
      <c r="A98" s="233" t="s">
        <v>79</v>
      </c>
      <c r="B98" s="233"/>
      <c r="C98" s="233"/>
      <c r="D98" s="233"/>
      <c r="E98" s="233"/>
      <c r="F98" s="233"/>
      <c r="G98" s="57">
        <v>90</v>
      </c>
      <c r="H98" s="69">
        <v>0</v>
      </c>
      <c r="I98" s="69">
        <v>0</v>
      </c>
    </row>
    <row r="99" spans="1:9" ht="12.75" customHeight="1" x14ac:dyDescent="0.2">
      <c r="A99" s="232" t="s">
        <v>430</v>
      </c>
      <c r="B99" s="232"/>
      <c r="C99" s="232"/>
      <c r="D99" s="232"/>
      <c r="E99" s="232"/>
      <c r="F99" s="232"/>
      <c r="G99" s="58">
        <v>91</v>
      </c>
      <c r="H99" s="68">
        <f>SUM(H100:H105)</f>
        <v>11066661.119999999</v>
      </c>
      <c r="I99" s="68">
        <f>SUM(I100:I105)</f>
        <v>13450181.199999999</v>
      </c>
    </row>
    <row r="100" spans="1:9" ht="12.75" customHeight="1" x14ac:dyDescent="0.2">
      <c r="A100" s="230" t="s">
        <v>80</v>
      </c>
      <c r="B100" s="230"/>
      <c r="C100" s="230"/>
      <c r="D100" s="230"/>
      <c r="E100" s="230"/>
      <c r="F100" s="230"/>
      <c r="G100" s="57">
        <v>92</v>
      </c>
      <c r="H100" s="69">
        <v>1193355.3899999999</v>
      </c>
      <c r="I100" s="69">
        <v>1544055.22</v>
      </c>
    </row>
    <row r="101" spans="1:9" ht="12.75" customHeight="1" x14ac:dyDescent="0.2">
      <c r="A101" s="230" t="s">
        <v>81</v>
      </c>
      <c r="B101" s="230"/>
      <c r="C101" s="230"/>
      <c r="D101" s="230"/>
      <c r="E101" s="230"/>
      <c r="F101" s="230"/>
      <c r="G101" s="57">
        <v>93</v>
      </c>
      <c r="H101" s="69">
        <v>0</v>
      </c>
      <c r="I101" s="69">
        <v>0</v>
      </c>
    </row>
    <row r="102" spans="1:9" ht="12.75" customHeight="1" x14ac:dyDescent="0.2">
      <c r="A102" s="230" t="s">
        <v>82</v>
      </c>
      <c r="B102" s="230"/>
      <c r="C102" s="230"/>
      <c r="D102" s="230"/>
      <c r="E102" s="230"/>
      <c r="F102" s="230"/>
      <c r="G102" s="57">
        <v>94</v>
      </c>
      <c r="H102" s="69">
        <v>49998.33</v>
      </c>
      <c r="I102" s="69">
        <v>49998.33</v>
      </c>
    </row>
    <row r="103" spans="1:9" ht="12.75" customHeight="1" x14ac:dyDescent="0.2">
      <c r="A103" s="230" t="s">
        <v>83</v>
      </c>
      <c r="B103" s="230"/>
      <c r="C103" s="230"/>
      <c r="D103" s="230"/>
      <c r="E103" s="230"/>
      <c r="F103" s="230"/>
      <c r="G103" s="57">
        <v>95</v>
      </c>
      <c r="H103" s="67">
        <v>0</v>
      </c>
      <c r="I103" s="67">
        <v>0</v>
      </c>
    </row>
    <row r="104" spans="1:9" ht="12.75" customHeight="1" x14ac:dyDescent="0.2">
      <c r="A104" s="230" t="s">
        <v>84</v>
      </c>
      <c r="B104" s="230"/>
      <c r="C104" s="230"/>
      <c r="D104" s="230"/>
      <c r="E104" s="230"/>
      <c r="F104" s="230"/>
      <c r="G104" s="57">
        <v>96</v>
      </c>
      <c r="H104" s="67">
        <v>9499897.5999999996</v>
      </c>
      <c r="I104" s="67">
        <v>11514427.619999999</v>
      </c>
    </row>
    <row r="105" spans="1:9" ht="12.75" customHeight="1" x14ac:dyDescent="0.2">
      <c r="A105" s="230" t="s">
        <v>85</v>
      </c>
      <c r="B105" s="230"/>
      <c r="C105" s="230"/>
      <c r="D105" s="230"/>
      <c r="E105" s="230"/>
      <c r="F105" s="230"/>
      <c r="G105" s="57">
        <v>97</v>
      </c>
      <c r="H105" s="67">
        <v>323409.8</v>
      </c>
      <c r="I105" s="67">
        <v>341700.03</v>
      </c>
    </row>
    <row r="106" spans="1:9" ht="12.75" customHeight="1" x14ac:dyDescent="0.2">
      <c r="A106" s="232" t="s">
        <v>431</v>
      </c>
      <c r="B106" s="232"/>
      <c r="C106" s="232"/>
      <c r="D106" s="232"/>
      <c r="E106" s="232"/>
      <c r="F106" s="232"/>
      <c r="G106" s="58">
        <v>98</v>
      </c>
      <c r="H106" s="68">
        <f>SUM(H107:H117)</f>
        <v>3528713.26</v>
      </c>
      <c r="I106" s="68">
        <f>SUM(I107:I117)</f>
        <v>14549787.26</v>
      </c>
    </row>
    <row r="107" spans="1:9" ht="12.75" customHeight="1" x14ac:dyDescent="0.2">
      <c r="A107" s="230" t="s">
        <v>86</v>
      </c>
      <c r="B107" s="230"/>
      <c r="C107" s="230"/>
      <c r="D107" s="230"/>
      <c r="E107" s="230"/>
      <c r="F107" s="230"/>
      <c r="G107" s="57">
        <v>99</v>
      </c>
      <c r="H107" s="70">
        <v>29147.59</v>
      </c>
      <c r="I107" s="70">
        <v>21588.95</v>
      </c>
    </row>
    <row r="108" spans="1:9" ht="12.75" customHeight="1" x14ac:dyDescent="0.2">
      <c r="A108" s="230" t="s">
        <v>87</v>
      </c>
      <c r="B108" s="230"/>
      <c r="C108" s="230"/>
      <c r="D108" s="230"/>
      <c r="E108" s="230"/>
      <c r="F108" s="230"/>
      <c r="G108" s="57">
        <v>100</v>
      </c>
      <c r="H108" s="69">
        <v>0</v>
      </c>
      <c r="I108" s="69">
        <v>0</v>
      </c>
    </row>
    <row r="109" spans="1:9" ht="12.75" customHeight="1" x14ac:dyDescent="0.2">
      <c r="A109" s="230" t="s">
        <v>88</v>
      </c>
      <c r="B109" s="230"/>
      <c r="C109" s="230"/>
      <c r="D109" s="230"/>
      <c r="E109" s="230"/>
      <c r="F109" s="230"/>
      <c r="G109" s="57">
        <v>101</v>
      </c>
      <c r="H109" s="69">
        <v>0</v>
      </c>
      <c r="I109" s="69">
        <v>0</v>
      </c>
    </row>
    <row r="110" spans="1:9" ht="22.15" customHeight="1" x14ac:dyDescent="0.2">
      <c r="A110" s="230" t="s">
        <v>89</v>
      </c>
      <c r="B110" s="230"/>
      <c r="C110" s="230"/>
      <c r="D110" s="230"/>
      <c r="E110" s="230"/>
      <c r="F110" s="230"/>
      <c r="G110" s="57">
        <v>102</v>
      </c>
      <c r="H110" s="69">
        <v>0</v>
      </c>
      <c r="I110" s="69">
        <v>0</v>
      </c>
    </row>
    <row r="111" spans="1:9" ht="12.75" customHeight="1" x14ac:dyDescent="0.2">
      <c r="A111" s="230" t="s">
        <v>90</v>
      </c>
      <c r="B111" s="230"/>
      <c r="C111" s="230"/>
      <c r="D111" s="230"/>
      <c r="E111" s="230"/>
      <c r="F111" s="230"/>
      <c r="G111" s="57">
        <v>103</v>
      </c>
      <c r="H111" s="69">
        <v>0</v>
      </c>
      <c r="I111" s="69">
        <v>0</v>
      </c>
    </row>
    <row r="112" spans="1:9" ht="12.75" customHeight="1" x14ac:dyDescent="0.2">
      <c r="A112" s="230" t="s">
        <v>91</v>
      </c>
      <c r="B112" s="230"/>
      <c r="C112" s="230"/>
      <c r="D112" s="230"/>
      <c r="E112" s="230"/>
      <c r="F112" s="230"/>
      <c r="G112" s="57">
        <v>104</v>
      </c>
      <c r="H112" s="69">
        <v>3250000</v>
      </c>
      <c r="I112" s="69">
        <v>12068181.84</v>
      </c>
    </row>
    <row r="113" spans="1:9" ht="12.75" customHeight="1" x14ac:dyDescent="0.2">
      <c r="A113" s="230" t="s">
        <v>92</v>
      </c>
      <c r="B113" s="230"/>
      <c r="C113" s="230"/>
      <c r="D113" s="230"/>
      <c r="E113" s="230"/>
      <c r="F113" s="230"/>
      <c r="G113" s="57">
        <v>105</v>
      </c>
      <c r="H113" s="69">
        <v>0</v>
      </c>
      <c r="I113" s="69">
        <v>0</v>
      </c>
    </row>
    <row r="114" spans="1:9" ht="12.75" customHeight="1" x14ac:dyDescent="0.2">
      <c r="A114" s="230" t="s">
        <v>93</v>
      </c>
      <c r="B114" s="230"/>
      <c r="C114" s="230"/>
      <c r="D114" s="230"/>
      <c r="E114" s="230"/>
      <c r="F114" s="230"/>
      <c r="G114" s="57">
        <v>106</v>
      </c>
      <c r="H114" s="70">
        <v>0</v>
      </c>
      <c r="I114" s="70">
        <v>0</v>
      </c>
    </row>
    <row r="115" spans="1:9" ht="12.75" customHeight="1" x14ac:dyDescent="0.2">
      <c r="A115" s="230" t="s">
        <v>94</v>
      </c>
      <c r="B115" s="230"/>
      <c r="C115" s="230"/>
      <c r="D115" s="230"/>
      <c r="E115" s="230"/>
      <c r="F115" s="230"/>
      <c r="G115" s="57">
        <v>107</v>
      </c>
      <c r="H115" s="69">
        <v>0</v>
      </c>
      <c r="I115" s="69">
        <v>0</v>
      </c>
    </row>
    <row r="116" spans="1:9" ht="12.75" customHeight="1" x14ac:dyDescent="0.2">
      <c r="A116" s="230" t="s">
        <v>95</v>
      </c>
      <c r="B116" s="230"/>
      <c r="C116" s="230"/>
      <c r="D116" s="230"/>
      <c r="E116" s="230"/>
      <c r="F116" s="230"/>
      <c r="G116" s="57">
        <v>108</v>
      </c>
      <c r="H116" s="67">
        <v>249565.67</v>
      </c>
      <c r="I116" s="67">
        <v>2460016.4700000002</v>
      </c>
    </row>
    <row r="117" spans="1:9" ht="12.75" customHeight="1" x14ac:dyDescent="0.2">
      <c r="A117" s="230" t="s">
        <v>96</v>
      </c>
      <c r="B117" s="230"/>
      <c r="C117" s="230"/>
      <c r="D117" s="230"/>
      <c r="E117" s="230"/>
      <c r="F117" s="230"/>
      <c r="G117" s="57">
        <v>109</v>
      </c>
      <c r="H117" s="67">
        <v>0</v>
      </c>
      <c r="I117" s="67">
        <v>0</v>
      </c>
    </row>
    <row r="118" spans="1:9" ht="12.75" customHeight="1" x14ac:dyDescent="0.2">
      <c r="A118" s="232" t="s">
        <v>432</v>
      </c>
      <c r="B118" s="232"/>
      <c r="C118" s="232"/>
      <c r="D118" s="232"/>
      <c r="E118" s="232"/>
      <c r="F118" s="232"/>
      <c r="G118" s="58">
        <v>110</v>
      </c>
      <c r="H118" s="68">
        <f>SUM(H119:H132)</f>
        <v>170281303.02000001</v>
      </c>
      <c r="I118" s="68">
        <f>SUM(I119:I132)</f>
        <v>218091098.90000001</v>
      </c>
    </row>
    <row r="119" spans="1:9" ht="12.75" customHeight="1" x14ac:dyDescent="0.2">
      <c r="A119" s="230" t="s">
        <v>86</v>
      </c>
      <c r="B119" s="230"/>
      <c r="C119" s="230"/>
      <c r="D119" s="230"/>
      <c r="E119" s="230"/>
      <c r="F119" s="230"/>
      <c r="G119" s="57">
        <v>111</v>
      </c>
      <c r="H119" s="69">
        <v>3946938.77</v>
      </c>
      <c r="I119" s="69">
        <v>4760174.21</v>
      </c>
    </row>
    <row r="120" spans="1:9" ht="12.75" customHeight="1" x14ac:dyDescent="0.2">
      <c r="A120" s="230" t="s">
        <v>87</v>
      </c>
      <c r="B120" s="230"/>
      <c r="C120" s="230"/>
      <c r="D120" s="230"/>
      <c r="E120" s="230"/>
      <c r="F120" s="230"/>
      <c r="G120" s="57">
        <v>112</v>
      </c>
      <c r="H120" s="69">
        <v>0</v>
      </c>
      <c r="I120" s="69">
        <v>0</v>
      </c>
    </row>
    <row r="121" spans="1:9" ht="12.75" customHeight="1" x14ac:dyDescent="0.2">
      <c r="A121" s="230" t="s">
        <v>88</v>
      </c>
      <c r="B121" s="230"/>
      <c r="C121" s="230"/>
      <c r="D121" s="230"/>
      <c r="E121" s="230"/>
      <c r="F121" s="230"/>
      <c r="G121" s="57">
        <v>113</v>
      </c>
      <c r="H121" s="69">
        <v>834916.01</v>
      </c>
      <c r="I121" s="69">
        <v>381607.12</v>
      </c>
    </row>
    <row r="122" spans="1:9" ht="25.9" customHeight="1" x14ac:dyDescent="0.2">
      <c r="A122" s="230" t="s">
        <v>89</v>
      </c>
      <c r="B122" s="230"/>
      <c r="C122" s="230"/>
      <c r="D122" s="230"/>
      <c r="E122" s="230"/>
      <c r="F122" s="230"/>
      <c r="G122" s="57">
        <v>114</v>
      </c>
      <c r="H122" s="69">
        <v>0</v>
      </c>
      <c r="I122" s="69">
        <v>0</v>
      </c>
    </row>
    <row r="123" spans="1:9" ht="12.75" customHeight="1" x14ac:dyDescent="0.2">
      <c r="A123" s="230" t="s">
        <v>90</v>
      </c>
      <c r="B123" s="230"/>
      <c r="C123" s="230"/>
      <c r="D123" s="230"/>
      <c r="E123" s="230"/>
      <c r="F123" s="230"/>
      <c r="G123" s="57">
        <v>115</v>
      </c>
      <c r="H123" s="69">
        <v>432159.63</v>
      </c>
      <c r="I123" s="69">
        <v>323782.93</v>
      </c>
    </row>
    <row r="124" spans="1:9" ht="12.75" customHeight="1" x14ac:dyDescent="0.2">
      <c r="A124" s="230" t="s">
        <v>91</v>
      </c>
      <c r="B124" s="230"/>
      <c r="C124" s="230"/>
      <c r="D124" s="230"/>
      <c r="E124" s="230"/>
      <c r="F124" s="230"/>
      <c r="G124" s="57">
        <v>116</v>
      </c>
      <c r="H124" s="69">
        <v>1000000</v>
      </c>
      <c r="I124" s="69">
        <v>2454545.44</v>
      </c>
    </row>
    <row r="125" spans="1:9" ht="12.75" customHeight="1" x14ac:dyDescent="0.2">
      <c r="A125" s="230" t="s">
        <v>92</v>
      </c>
      <c r="B125" s="230"/>
      <c r="C125" s="230"/>
      <c r="D125" s="230"/>
      <c r="E125" s="230"/>
      <c r="F125" s="230"/>
      <c r="G125" s="57">
        <v>117</v>
      </c>
      <c r="H125" s="69">
        <v>121355775.34</v>
      </c>
      <c r="I125" s="69">
        <v>168514170.47999999</v>
      </c>
    </row>
    <row r="126" spans="1:9" ht="12.75" customHeight="1" x14ac:dyDescent="0.2">
      <c r="A126" s="230" t="s">
        <v>93</v>
      </c>
      <c r="B126" s="230"/>
      <c r="C126" s="230"/>
      <c r="D126" s="230"/>
      <c r="E126" s="230"/>
      <c r="F126" s="230"/>
      <c r="G126" s="57">
        <v>118</v>
      </c>
      <c r="H126" s="69">
        <v>34713874.32</v>
      </c>
      <c r="I126" s="69">
        <v>28442290.210000001</v>
      </c>
    </row>
    <row r="127" spans="1:9" x14ac:dyDescent="0.2">
      <c r="A127" s="230" t="s">
        <v>94</v>
      </c>
      <c r="B127" s="230"/>
      <c r="C127" s="230"/>
      <c r="D127" s="230"/>
      <c r="E127" s="230"/>
      <c r="F127" s="230"/>
      <c r="G127" s="57">
        <v>119</v>
      </c>
      <c r="H127" s="69">
        <v>0</v>
      </c>
      <c r="I127" s="69">
        <v>0</v>
      </c>
    </row>
    <row r="128" spans="1:9" x14ac:dyDescent="0.2">
      <c r="A128" s="230" t="s">
        <v>97</v>
      </c>
      <c r="B128" s="230"/>
      <c r="C128" s="230"/>
      <c r="D128" s="230"/>
      <c r="E128" s="230"/>
      <c r="F128" s="230"/>
      <c r="G128" s="57">
        <v>120</v>
      </c>
      <c r="H128" s="69">
        <v>2604362.79</v>
      </c>
      <c r="I128" s="69">
        <v>4533829.34</v>
      </c>
    </row>
    <row r="129" spans="1:9" x14ac:dyDescent="0.2">
      <c r="A129" s="230" t="s">
        <v>98</v>
      </c>
      <c r="B129" s="230"/>
      <c r="C129" s="230"/>
      <c r="D129" s="230"/>
      <c r="E129" s="230"/>
      <c r="F129" s="230"/>
      <c r="G129" s="57">
        <v>121</v>
      </c>
      <c r="H129" s="69">
        <v>5208899.75</v>
      </c>
      <c r="I129" s="69">
        <v>7847246.4800000004</v>
      </c>
    </row>
    <row r="130" spans="1:9" x14ac:dyDescent="0.2">
      <c r="A130" s="230" t="s">
        <v>99</v>
      </c>
      <c r="B130" s="230"/>
      <c r="C130" s="230"/>
      <c r="D130" s="230"/>
      <c r="E130" s="230"/>
      <c r="F130" s="230"/>
      <c r="G130" s="57">
        <v>122</v>
      </c>
      <c r="H130" s="69">
        <v>28805.71</v>
      </c>
      <c r="I130" s="69">
        <v>42669.21</v>
      </c>
    </row>
    <row r="131" spans="1:9" x14ac:dyDescent="0.2">
      <c r="A131" s="230" t="s">
        <v>100</v>
      </c>
      <c r="B131" s="230"/>
      <c r="C131" s="230"/>
      <c r="D131" s="230"/>
      <c r="E131" s="230"/>
      <c r="F131" s="230"/>
      <c r="G131" s="57">
        <v>123</v>
      </c>
      <c r="H131" s="67">
        <v>0</v>
      </c>
      <c r="I131" s="67">
        <v>0</v>
      </c>
    </row>
    <row r="132" spans="1:9" x14ac:dyDescent="0.2">
      <c r="A132" s="230" t="s">
        <v>101</v>
      </c>
      <c r="B132" s="230"/>
      <c r="C132" s="230"/>
      <c r="D132" s="230"/>
      <c r="E132" s="230"/>
      <c r="F132" s="230"/>
      <c r="G132" s="57">
        <v>124</v>
      </c>
      <c r="H132" s="67">
        <v>155570.70000000001</v>
      </c>
      <c r="I132" s="67">
        <v>790783.48</v>
      </c>
    </row>
    <row r="133" spans="1:9" ht="22.15" customHeight="1" x14ac:dyDescent="0.2">
      <c r="A133" s="248" t="s">
        <v>102</v>
      </c>
      <c r="B133" s="248"/>
      <c r="C133" s="248"/>
      <c r="D133" s="248"/>
      <c r="E133" s="248"/>
      <c r="F133" s="248"/>
      <c r="G133" s="57">
        <v>125</v>
      </c>
      <c r="H133" s="67">
        <v>19697890.579999998</v>
      </c>
      <c r="I133" s="67">
        <v>17625064.48</v>
      </c>
    </row>
    <row r="134" spans="1:9" x14ac:dyDescent="0.2">
      <c r="A134" s="232" t="s">
        <v>433</v>
      </c>
      <c r="B134" s="232"/>
      <c r="C134" s="232"/>
      <c r="D134" s="232"/>
      <c r="E134" s="232"/>
      <c r="F134" s="232"/>
      <c r="G134" s="58">
        <v>126</v>
      </c>
      <c r="H134" s="68">
        <f>H75+H99+H106+H118+H133</f>
        <v>427458928.94</v>
      </c>
      <c r="I134" s="68">
        <f>I75+I99+I106+I118+I133</f>
        <v>567794012.05999994</v>
      </c>
    </row>
    <row r="135" spans="1:9" x14ac:dyDescent="0.2">
      <c r="A135" s="248" t="s">
        <v>103</v>
      </c>
      <c r="B135" s="248"/>
      <c r="C135" s="248"/>
      <c r="D135" s="248"/>
      <c r="E135" s="248"/>
      <c r="F135" s="248"/>
      <c r="G135" s="57">
        <v>127</v>
      </c>
      <c r="H135" s="67">
        <v>416443708.37</v>
      </c>
      <c r="I135" s="67">
        <v>629570778.54999995</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1.1417322834645669" right="0.74803149606299213" top="0.39370078740157483" bottom="0.19685039370078741"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75" zoomScale="110" zoomScaleNormal="100" zoomScaleSheetLayoutView="110" workbookViewId="0">
      <selection activeCell="I77" sqref="I77"/>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57" t="s">
        <v>105</v>
      </c>
      <c r="B1" s="235"/>
      <c r="C1" s="235"/>
      <c r="D1" s="235"/>
      <c r="E1" s="235"/>
      <c r="F1" s="235"/>
      <c r="G1" s="235"/>
      <c r="H1" s="235"/>
      <c r="I1" s="235"/>
    </row>
    <row r="2" spans="1:9" x14ac:dyDescent="0.2">
      <c r="A2" s="256" t="s">
        <v>460</v>
      </c>
      <c r="B2" s="237"/>
      <c r="C2" s="237"/>
      <c r="D2" s="237"/>
      <c r="E2" s="237"/>
      <c r="F2" s="237"/>
      <c r="G2" s="237"/>
      <c r="H2" s="237"/>
      <c r="I2" s="237"/>
    </row>
    <row r="3" spans="1:9" x14ac:dyDescent="0.2">
      <c r="A3" s="265" t="s">
        <v>435</v>
      </c>
      <c r="B3" s="266"/>
      <c r="C3" s="266"/>
      <c r="D3" s="266"/>
      <c r="E3" s="266"/>
      <c r="F3" s="266"/>
      <c r="G3" s="266"/>
      <c r="H3" s="266"/>
      <c r="I3" s="266"/>
    </row>
    <row r="4" spans="1:9" x14ac:dyDescent="0.2">
      <c r="A4" s="255" t="s">
        <v>459</v>
      </c>
      <c r="B4" s="240"/>
      <c r="C4" s="240"/>
      <c r="D4" s="240"/>
      <c r="E4" s="240"/>
      <c r="F4" s="240"/>
      <c r="G4" s="240"/>
      <c r="H4" s="240"/>
      <c r="I4" s="241"/>
    </row>
    <row r="5" spans="1:9" ht="23.25" x14ac:dyDescent="0.2">
      <c r="A5" s="253" t="s">
        <v>2</v>
      </c>
      <c r="B5" s="245"/>
      <c r="C5" s="245"/>
      <c r="D5" s="245"/>
      <c r="E5" s="245"/>
      <c r="F5" s="245"/>
      <c r="G5" s="59" t="s">
        <v>106</v>
      </c>
      <c r="H5" s="60" t="s">
        <v>290</v>
      </c>
      <c r="I5" s="60" t="s">
        <v>275</v>
      </c>
    </row>
    <row r="6" spans="1:9" x14ac:dyDescent="0.2">
      <c r="A6" s="254">
        <v>1</v>
      </c>
      <c r="B6" s="243"/>
      <c r="C6" s="243"/>
      <c r="D6" s="243"/>
      <c r="E6" s="243"/>
      <c r="F6" s="243"/>
      <c r="G6" s="61">
        <v>2</v>
      </c>
      <c r="H6" s="60">
        <v>3</v>
      </c>
      <c r="I6" s="60">
        <v>4</v>
      </c>
    </row>
    <row r="7" spans="1:9" x14ac:dyDescent="0.2">
      <c r="A7" s="232" t="s">
        <v>346</v>
      </c>
      <c r="B7" s="232"/>
      <c r="C7" s="232"/>
      <c r="D7" s="232"/>
      <c r="E7" s="232"/>
      <c r="F7" s="232"/>
      <c r="G7" s="58">
        <v>1</v>
      </c>
      <c r="H7" s="68">
        <f>SUM(H8:H12)</f>
        <v>411421984.14999998</v>
      </c>
      <c r="I7" s="68">
        <f>SUM(I8:I12)</f>
        <v>443666132.48000002</v>
      </c>
    </row>
    <row r="8" spans="1:9" x14ac:dyDescent="0.2">
      <c r="A8" s="230" t="s">
        <v>118</v>
      </c>
      <c r="B8" s="230"/>
      <c r="C8" s="230"/>
      <c r="D8" s="230"/>
      <c r="E8" s="230"/>
      <c r="F8" s="230"/>
      <c r="G8" s="57">
        <v>2</v>
      </c>
      <c r="H8" s="67">
        <v>8678552.1199999992</v>
      </c>
      <c r="I8" s="67">
        <v>4748050.58</v>
      </c>
    </row>
    <row r="9" spans="1:9" x14ac:dyDescent="0.2">
      <c r="A9" s="230" t="s">
        <v>434</v>
      </c>
      <c r="B9" s="230"/>
      <c r="C9" s="230"/>
      <c r="D9" s="230"/>
      <c r="E9" s="230"/>
      <c r="F9" s="230"/>
      <c r="G9" s="57">
        <v>3</v>
      </c>
      <c r="H9" s="67">
        <v>394324813.85000002</v>
      </c>
      <c r="I9" s="67">
        <v>435053776.24000001</v>
      </c>
    </row>
    <row r="10" spans="1:9" x14ac:dyDescent="0.2">
      <c r="A10" s="230" t="s">
        <v>119</v>
      </c>
      <c r="B10" s="230"/>
      <c r="C10" s="230"/>
      <c r="D10" s="230"/>
      <c r="E10" s="230"/>
      <c r="F10" s="230"/>
      <c r="G10" s="57">
        <v>4</v>
      </c>
      <c r="H10" s="67">
        <v>0</v>
      </c>
      <c r="I10" s="67">
        <v>0</v>
      </c>
    </row>
    <row r="11" spans="1:9" x14ac:dyDescent="0.2">
      <c r="A11" s="230" t="s">
        <v>120</v>
      </c>
      <c r="B11" s="230"/>
      <c r="C11" s="230"/>
      <c r="D11" s="230"/>
      <c r="E11" s="230"/>
      <c r="F11" s="230"/>
      <c r="G11" s="57">
        <v>5</v>
      </c>
      <c r="H11" s="67">
        <v>1868380.49</v>
      </c>
      <c r="I11" s="67">
        <v>63607.92</v>
      </c>
    </row>
    <row r="12" spans="1:9" x14ac:dyDescent="0.2">
      <c r="A12" s="230" t="s">
        <v>121</v>
      </c>
      <c r="B12" s="230"/>
      <c r="C12" s="230"/>
      <c r="D12" s="230"/>
      <c r="E12" s="230"/>
      <c r="F12" s="230"/>
      <c r="G12" s="57">
        <v>6</v>
      </c>
      <c r="H12" s="67">
        <v>6550237.6900000004</v>
      </c>
      <c r="I12" s="67">
        <v>3800697.74</v>
      </c>
    </row>
    <row r="13" spans="1:9" ht="16.5" customHeight="1" x14ac:dyDescent="0.2">
      <c r="A13" s="232" t="s">
        <v>347</v>
      </c>
      <c r="B13" s="232"/>
      <c r="C13" s="232"/>
      <c r="D13" s="232"/>
      <c r="E13" s="232"/>
      <c r="F13" s="232"/>
      <c r="G13" s="58">
        <v>7</v>
      </c>
      <c r="H13" s="68">
        <f>H14+H15+H19+H23+H24+H25+H28+H35</f>
        <v>290144158.31</v>
      </c>
      <c r="I13" s="68">
        <f>I14+I15+I19+I23+I24+I25+I28+I35</f>
        <v>300354017.33999997</v>
      </c>
    </row>
    <row r="14" spans="1:9" x14ac:dyDescent="0.2">
      <c r="A14" s="230" t="s">
        <v>107</v>
      </c>
      <c r="B14" s="230"/>
      <c r="C14" s="230"/>
      <c r="D14" s="230"/>
      <c r="E14" s="230"/>
      <c r="F14" s="230"/>
      <c r="G14" s="57">
        <v>8</v>
      </c>
      <c r="H14" s="67">
        <v>129549.38</v>
      </c>
      <c r="I14" s="67">
        <v>-11907604.890000001</v>
      </c>
    </row>
    <row r="15" spans="1:9" x14ac:dyDescent="0.2">
      <c r="A15" s="264" t="s">
        <v>415</v>
      </c>
      <c r="B15" s="264"/>
      <c r="C15" s="264"/>
      <c r="D15" s="264"/>
      <c r="E15" s="264"/>
      <c r="F15" s="264"/>
      <c r="G15" s="58">
        <v>9</v>
      </c>
      <c r="H15" s="68">
        <f>SUM(H16:H18)</f>
        <v>233007959.28999999</v>
      </c>
      <c r="I15" s="68">
        <f>SUM(I16:I18)</f>
        <v>244007930.16999999</v>
      </c>
    </row>
    <row r="16" spans="1:9" x14ac:dyDescent="0.2">
      <c r="A16" s="258" t="s">
        <v>122</v>
      </c>
      <c r="B16" s="258"/>
      <c r="C16" s="258"/>
      <c r="D16" s="258"/>
      <c r="E16" s="258"/>
      <c r="F16" s="258"/>
      <c r="G16" s="57">
        <v>10</v>
      </c>
      <c r="H16" s="67">
        <v>204077781.30000001</v>
      </c>
      <c r="I16" s="67">
        <v>208413514.28999999</v>
      </c>
    </row>
    <row r="17" spans="1:9" x14ac:dyDescent="0.2">
      <c r="A17" s="258" t="s">
        <v>123</v>
      </c>
      <c r="B17" s="258"/>
      <c r="C17" s="258"/>
      <c r="D17" s="258"/>
      <c r="E17" s="258"/>
      <c r="F17" s="258"/>
      <c r="G17" s="57">
        <v>11</v>
      </c>
      <c r="H17" s="67">
        <v>726866.47</v>
      </c>
      <c r="I17" s="67">
        <v>720731.6</v>
      </c>
    </row>
    <row r="18" spans="1:9" x14ac:dyDescent="0.2">
      <c r="A18" s="258" t="s">
        <v>124</v>
      </c>
      <c r="B18" s="258"/>
      <c r="C18" s="258"/>
      <c r="D18" s="258"/>
      <c r="E18" s="258"/>
      <c r="F18" s="258"/>
      <c r="G18" s="57">
        <v>12</v>
      </c>
      <c r="H18" s="67">
        <v>28203311.52</v>
      </c>
      <c r="I18" s="67">
        <v>34873684.280000001</v>
      </c>
    </row>
    <row r="19" spans="1:9" x14ac:dyDescent="0.2">
      <c r="A19" s="264" t="s">
        <v>416</v>
      </c>
      <c r="B19" s="264"/>
      <c r="C19" s="264"/>
      <c r="D19" s="264"/>
      <c r="E19" s="264"/>
      <c r="F19" s="264"/>
      <c r="G19" s="58">
        <v>13</v>
      </c>
      <c r="H19" s="68">
        <f>SUM(H20:H22)</f>
        <v>41511825.409999996</v>
      </c>
      <c r="I19" s="68">
        <f>SUM(I20:I22)</f>
        <v>50131446.530000001</v>
      </c>
    </row>
    <row r="20" spans="1:9" x14ac:dyDescent="0.2">
      <c r="A20" s="258" t="s">
        <v>108</v>
      </c>
      <c r="B20" s="258"/>
      <c r="C20" s="258"/>
      <c r="D20" s="258"/>
      <c r="E20" s="258"/>
      <c r="F20" s="258"/>
      <c r="G20" s="57">
        <v>14</v>
      </c>
      <c r="H20" s="67">
        <v>24768595.829999998</v>
      </c>
      <c r="I20" s="67">
        <v>29513761.18</v>
      </c>
    </row>
    <row r="21" spans="1:9" x14ac:dyDescent="0.2">
      <c r="A21" s="258" t="s">
        <v>109</v>
      </c>
      <c r="B21" s="258"/>
      <c r="C21" s="258"/>
      <c r="D21" s="258"/>
      <c r="E21" s="258"/>
      <c r="F21" s="258"/>
      <c r="G21" s="57">
        <v>15</v>
      </c>
      <c r="H21" s="67">
        <v>11311046.039999999</v>
      </c>
      <c r="I21" s="67">
        <v>14064097.33</v>
      </c>
    </row>
    <row r="22" spans="1:9" x14ac:dyDescent="0.2">
      <c r="A22" s="258" t="s">
        <v>110</v>
      </c>
      <c r="B22" s="258"/>
      <c r="C22" s="258"/>
      <c r="D22" s="258"/>
      <c r="E22" s="258"/>
      <c r="F22" s="258"/>
      <c r="G22" s="57">
        <v>16</v>
      </c>
      <c r="H22" s="67">
        <v>5432183.54</v>
      </c>
      <c r="I22" s="67">
        <v>6553588.0199999996</v>
      </c>
    </row>
    <row r="23" spans="1:9" x14ac:dyDescent="0.2">
      <c r="A23" s="230" t="s">
        <v>111</v>
      </c>
      <c r="B23" s="230"/>
      <c r="C23" s="230"/>
      <c r="D23" s="230"/>
      <c r="E23" s="230"/>
      <c r="F23" s="230"/>
      <c r="G23" s="57">
        <v>17</v>
      </c>
      <c r="H23" s="67">
        <v>3946383.55</v>
      </c>
      <c r="I23" s="67">
        <v>4637422.46</v>
      </c>
    </row>
    <row r="24" spans="1:9" x14ac:dyDescent="0.2">
      <c r="A24" s="230" t="s">
        <v>112</v>
      </c>
      <c r="B24" s="230"/>
      <c r="C24" s="230"/>
      <c r="D24" s="230"/>
      <c r="E24" s="230"/>
      <c r="F24" s="230"/>
      <c r="G24" s="57">
        <v>18</v>
      </c>
      <c r="H24" s="67">
        <v>8251570.9699999997</v>
      </c>
      <c r="I24" s="67">
        <v>10209057.800000001</v>
      </c>
    </row>
    <row r="25" spans="1:9" x14ac:dyDescent="0.2">
      <c r="A25" s="264" t="s">
        <v>417</v>
      </c>
      <c r="B25" s="264"/>
      <c r="C25" s="264"/>
      <c r="D25" s="264"/>
      <c r="E25" s="264"/>
      <c r="F25" s="264"/>
      <c r="G25" s="58">
        <v>19</v>
      </c>
      <c r="H25" s="68">
        <f>H26+H27</f>
        <v>0</v>
      </c>
      <c r="I25" s="68">
        <f>I26+I27</f>
        <v>1145876.9099999999</v>
      </c>
    </row>
    <row r="26" spans="1:9" x14ac:dyDescent="0.2">
      <c r="A26" s="258" t="s">
        <v>125</v>
      </c>
      <c r="B26" s="258"/>
      <c r="C26" s="258"/>
      <c r="D26" s="258"/>
      <c r="E26" s="258"/>
      <c r="F26" s="258"/>
      <c r="G26" s="57">
        <v>20</v>
      </c>
      <c r="H26" s="67">
        <v>0</v>
      </c>
      <c r="I26" s="67">
        <v>0</v>
      </c>
    </row>
    <row r="27" spans="1:9" x14ac:dyDescent="0.2">
      <c r="A27" s="258" t="s">
        <v>126</v>
      </c>
      <c r="B27" s="258"/>
      <c r="C27" s="258"/>
      <c r="D27" s="258"/>
      <c r="E27" s="258"/>
      <c r="F27" s="258"/>
      <c r="G27" s="57">
        <v>21</v>
      </c>
      <c r="H27" s="67">
        <v>0</v>
      </c>
      <c r="I27" s="67">
        <v>1145876.9099999999</v>
      </c>
    </row>
    <row r="28" spans="1:9" x14ac:dyDescent="0.2">
      <c r="A28" s="264" t="s">
        <v>418</v>
      </c>
      <c r="B28" s="264"/>
      <c r="C28" s="264"/>
      <c r="D28" s="264"/>
      <c r="E28" s="264"/>
      <c r="F28" s="264"/>
      <c r="G28" s="58">
        <v>22</v>
      </c>
      <c r="H28" s="68">
        <f>SUM(H29:H34)</f>
        <v>2801722.41</v>
      </c>
      <c r="I28" s="68">
        <f>SUM(I29:I34)</f>
        <v>785192.21</v>
      </c>
    </row>
    <row r="29" spans="1:9" x14ac:dyDescent="0.2">
      <c r="A29" s="258" t="s">
        <v>127</v>
      </c>
      <c r="B29" s="258"/>
      <c r="C29" s="258"/>
      <c r="D29" s="258"/>
      <c r="E29" s="258"/>
      <c r="F29" s="258"/>
      <c r="G29" s="57">
        <v>23</v>
      </c>
      <c r="H29" s="67">
        <v>0</v>
      </c>
      <c r="I29" s="67">
        <v>0</v>
      </c>
    </row>
    <row r="30" spans="1:9" x14ac:dyDescent="0.2">
      <c r="A30" s="258" t="s">
        <v>128</v>
      </c>
      <c r="B30" s="258"/>
      <c r="C30" s="258"/>
      <c r="D30" s="258"/>
      <c r="E30" s="258"/>
      <c r="F30" s="258"/>
      <c r="G30" s="57">
        <v>24</v>
      </c>
      <c r="H30" s="67">
        <v>0</v>
      </c>
      <c r="I30" s="67">
        <v>0</v>
      </c>
    </row>
    <row r="31" spans="1:9" x14ac:dyDescent="0.2">
      <c r="A31" s="258" t="s">
        <v>129</v>
      </c>
      <c r="B31" s="258"/>
      <c r="C31" s="258"/>
      <c r="D31" s="258"/>
      <c r="E31" s="258"/>
      <c r="F31" s="258"/>
      <c r="G31" s="57">
        <v>25</v>
      </c>
      <c r="H31" s="67">
        <v>49998.33</v>
      </c>
      <c r="I31" s="67">
        <v>0</v>
      </c>
    </row>
    <row r="32" spans="1:9" x14ac:dyDescent="0.2">
      <c r="A32" s="258" t="s">
        <v>130</v>
      </c>
      <c r="B32" s="258"/>
      <c r="C32" s="258"/>
      <c r="D32" s="258"/>
      <c r="E32" s="258"/>
      <c r="F32" s="258"/>
      <c r="G32" s="57">
        <v>26</v>
      </c>
      <c r="H32" s="67">
        <v>0</v>
      </c>
      <c r="I32" s="67">
        <v>0</v>
      </c>
    </row>
    <row r="33" spans="1:9" x14ac:dyDescent="0.2">
      <c r="A33" s="258" t="s">
        <v>131</v>
      </c>
      <c r="B33" s="258"/>
      <c r="C33" s="258"/>
      <c r="D33" s="258"/>
      <c r="E33" s="258"/>
      <c r="F33" s="258"/>
      <c r="G33" s="57">
        <v>27</v>
      </c>
      <c r="H33" s="67">
        <v>2751724.08</v>
      </c>
      <c r="I33" s="67">
        <v>0</v>
      </c>
    </row>
    <row r="34" spans="1:9" x14ac:dyDescent="0.2">
      <c r="A34" s="258" t="s">
        <v>132</v>
      </c>
      <c r="B34" s="258"/>
      <c r="C34" s="258"/>
      <c r="D34" s="258"/>
      <c r="E34" s="258"/>
      <c r="F34" s="258"/>
      <c r="G34" s="57">
        <v>28</v>
      </c>
      <c r="H34" s="67">
        <v>0</v>
      </c>
      <c r="I34" s="67">
        <v>785192.21</v>
      </c>
    </row>
    <row r="35" spans="1:9" x14ac:dyDescent="0.2">
      <c r="A35" s="230" t="s">
        <v>113</v>
      </c>
      <c r="B35" s="230"/>
      <c r="C35" s="230"/>
      <c r="D35" s="230"/>
      <c r="E35" s="230"/>
      <c r="F35" s="230"/>
      <c r="G35" s="57">
        <v>29</v>
      </c>
      <c r="H35" s="67">
        <v>495147.3</v>
      </c>
      <c r="I35" s="67">
        <v>1344696.15</v>
      </c>
    </row>
    <row r="36" spans="1:9" x14ac:dyDescent="0.2">
      <c r="A36" s="232" t="s">
        <v>348</v>
      </c>
      <c r="B36" s="232"/>
      <c r="C36" s="232"/>
      <c r="D36" s="232"/>
      <c r="E36" s="232"/>
      <c r="F36" s="232"/>
      <c r="G36" s="58">
        <v>30</v>
      </c>
      <c r="H36" s="68">
        <f>SUM(H37:H46)</f>
        <v>10036627.470000001</v>
      </c>
      <c r="I36" s="68">
        <f>SUM(I37:I46)</f>
        <v>5807847.7300000004</v>
      </c>
    </row>
    <row r="37" spans="1:9" x14ac:dyDescent="0.2">
      <c r="A37" s="230" t="s">
        <v>133</v>
      </c>
      <c r="B37" s="230"/>
      <c r="C37" s="230"/>
      <c r="D37" s="230"/>
      <c r="E37" s="230"/>
      <c r="F37" s="230"/>
      <c r="G37" s="57">
        <v>31</v>
      </c>
      <c r="H37" s="67">
        <v>1076481.29</v>
      </c>
      <c r="I37" s="67">
        <v>0</v>
      </c>
    </row>
    <row r="38" spans="1:9" ht="25.15" customHeight="1" x14ac:dyDescent="0.2">
      <c r="A38" s="230" t="s">
        <v>134</v>
      </c>
      <c r="B38" s="230"/>
      <c r="C38" s="230"/>
      <c r="D38" s="230"/>
      <c r="E38" s="230"/>
      <c r="F38" s="230"/>
      <c r="G38" s="57">
        <v>32</v>
      </c>
      <c r="H38" s="67">
        <v>65000</v>
      </c>
      <c r="I38" s="67">
        <v>55000</v>
      </c>
    </row>
    <row r="39" spans="1:9" ht="28.15" customHeight="1" x14ac:dyDescent="0.2">
      <c r="A39" s="230" t="s">
        <v>135</v>
      </c>
      <c r="B39" s="230"/>
      <c r="C39" s="230"/>
      <c r="D39" s="230"/>
      <c r="E39" s="230"/>
      <c r="F39" s="230"/>
      <c r="G39" s="57">
        <v>33</v>
      </c>
      <c r="H39" s="67">
        <v>243735.55</v>
      </c>
      <c r="I39" s="67">
        <v>744274</v>
      </c>
    </row>
    <row r="40" spans="1:9" ht="28.15" customHeight="1" x14ac:dyDescent="0.2">
      <c r="A40" s="230" t="s">
        <v>136</v>
      </c>
      <c r="B40" s="230"/>
      <c r="C40" s="230"/>
      <c r="D40" s="230"/>
      <c r="E40" s="230"/>
      <c r="F40" s="230"/>
      <c r="G40" s="57">
        <v>34</v>
      </c>
      <c r="H40" s="67">
        <v>0</v>
      </c>
      <c r="I40" s="67">
        <v>0</v>
      </c>
    </row>
    <row r="41" spans="1:9" ht="22.9" customHeight="1" x14ac:dyDescent="0.2">
      <c r="A41" s="230" t="s">
        <v>137</v>
      </c>
      <c r="B41" s="230"/>
      <c r="C41" s="230"/>
      <c r="D41" s="230"/>
      <c r="E41" s="230"/>
      <c r="F41" s="230"/>
      <c r="G41" s="57">
        <v>35</v>
      </c>
      <c r="H41" s="67">
        <v>0</v>
      </c>
      <c r="I41" s="67">
        <v>0</v>
      </c>
    </row>
    <row r="42" spans="1:9" x14ac:dyDescent="0.2">
      <c r="A42" s="230" t="s">
        <v>138</v>
      </c>
      <c r="B42" s="230"/>
      <c r="C42" s="230"/>
      <c r="D42" s="230"/>
      <c r="E42" s="230"/>
      <c r="F42" s="230"/>
      <c r="G42" s="57">
        <v>36</v>
      </c>
      <c r="H42" s="67">
        <v>3192</v>
      </c>
      <c r="I42" s="67">
        <v>3192</v>
      </c>
    </row>
    <row r="43" spans="1:9" x14ac:dyDescent="0.2">
      <c r="A43" s="230" t="s">
        <v>139</v>
      </c>
      <c r="B43" s="230"/>
      <c r="C43" s="230"/>
      <c r="D43" s="230"/>
      <c r="E43" s="230"/>
      <c r="F43" s="230"/>
      <c r="G43" s="57">
        <v>37</v>
      </c>
      <c r="H43" s="67">
        <v>2866794.08</v>
      </c>
      <c r="I43" s="67">
        <v>3586204.63</v>
      </c>
    </row>
    <row r="44" spans="1:9" x14ac:dyDescent="0.2">
      <c r="A44" s="230" t="s">
        <v>140</v>
      </c>
      <c r="B44" s="230"/>
      <c r="C44" s="230"/>
      <c r="D44" s="230"/>
      <c r="E44" s="230"/>
      <c r="F44" s="230"/>
      <c r="G44" s="57">
        <v>38</v>
      </c>
      <c r="H44" s="67">
        <v>1542668.24</v>
      </c>
      <c r="I44" s="67">
        <v>1351493.31</v>
      </c>
    </row>
    <row r="45" spans="1:9" x14ac:dyDescent="0.2">
      <c r="A45" s="230" t="s">
        <v>141</v>
      </c>
      <c r="B45" s="230"/>
      <c r="C45" s="230"/>
      <c r="D45" s="230"/>
      <c r="E45" s="230"/>
      <c r="F45" s="230"/>
      <c r="G45" s="57">
        <v>39</v>
      </c>
      <c r="H45" s="67">
        <v>4238756.3099999996</v>
      </c>
      <c r="I45" s="67">
        <v>67683.789999999994</v>
      </c>
    </row>
    <row r="46" spans="1:9" x14ac:dyDescent="0.2">
      <c r="A46" s="230" t="s">
        <v>142</v>
      </c>
      <c r="B46" s="230"/>
      <c r="C46" s="230"/>
      <c r="D46" s="230"/>
      <c r="E46" s="230"/>
      <c r="F46" s="230"/>
      <c r="G46" s="57">
        <v>40</v>
      </c>
      <c r="H46" s="67">
        <v>0</v>
      </c>
      <c r="I46" s="67">
        <v>0</v>
      </c>
    </row>
    <row r="47" spans="1:9" x14ac:dyDescent="0.2">
      <c r="A47" s="232" t="s">
        <v>349</v>
      </c>
      <c r="B47" s="232"/>
      <c r="C47" s="232"/>
      <c r="D47" s="232"/>
      <c r="E47" s="232"/>
      <c r="F47" s="232"/>
      <c r="G47" s="58">
        <v>41</v>
      </c>
      <c r="H47" s="68">
        <f>SUM(H48:H54)</f>
        <v>2346252.77</v>
      </c>
      <c r="I47" s="68">
        <f>SUM(I48:I54)</f>
        <v>1655843.21</v>
      </c>
    </row>
    <row r="48" spans="1:9" ht="23.45" customHeight="1" x14ac:dyDescent="0.2">
      <c r="A48" s="230" t="s">
        <v>143</v>
      </c>
      <c r="B48" s="230"/>
      <c r="C48" s="230"/>
      <c r="D48" s="230"/>
      <c r="E48" s="230"/>
      <c r="F48" s="230"/>
      <c r="G48" s="57">
        <v>42</v>
      </c>
      <c r="H48" s="67">
        <v>1151.92</v>
      </c>
      <c r="I48" s="67">
        <v>1438.13</v>
      </c>
    </row>
    <row r="49" spans="1:9" x14ac:dyDescent="0.2">
      <c r="A49" s="252" t="s">
        <v>144</v>
      </c>
      <c r="B49" s="252"/>
      <c r="C49" s="252"/>
      <c r="D49" s="252"/>
      <c r="E49" s="252"/>
      <c r="F49" s="252"/>
      <c r="G49" s="57">
        <v>43</v>
      </c>
      <c r="H49" s="67">
        <v>0</v>
      </c>
      <c r="I49" s="67">
        <v>0</v>
      </c>
    </row>
    <row r="50" spans="1:9" x14ac:dyDescent="0.2">
      <c r="A50" s="252" t="s">
        <v>145</v>
      </c>
      <c r="B50" s="252"/>
      <c r="C50" s="252"/>
      <c r="D50" s="252"/>
      <c r="E50" s="252"/>
      <c r="F50" s="252"/>
      <c r="G50" s="57">
        <v>44</v>
      </c>
      <c r="H50" s="67">
        <v>121207.44</v>
      </c>
      <c r="I50" s="67">
        <v>270316.56</v>
      </c>
    </row>
    <row r="51" spans="1:9" x14ac:dyDescent="0.2">
      <c r="A51" s="252" t="s">
        <v>146</v>
      </c>
      <c r="B51" s="252"/>
      <c r="C51" s="252"/>
      <c r="D51" s="252"/>
      <c r="E51" s="252"/>
      <c r="F51" s="252"/>
      <c r="G51" s="57">
        <v>45</v>
      </c>
      <c r="H51" s="67">
        <v>2223893.41</v>
      </c>
      <c r="I51" s="67">
        <v>1384088.52</v>
      </c>
    </row>
    <row r="52" spans="1:9" x14ac:dyDescent="0.2">
      <c r="A52" s="252" t="s">
        <v>147</v>
      </c>
      <c r="B52" s="252"/>
      <c r="C52" s="252"/>
      <c r="D52" s="252"/>
      <c r="E52" s="252"/>
      <c r="F52" s="252"/>
      <c r="G52" s="57">
        <v>46</v>
      </c>
      <c r="H52" s="67">
        <v>0</v>
      </c>
      <c r="I52" s="67">
        <v>0</v>
      </c>
    </row>
    <row r="53" spans="1:9" x14ac:dyDescent="0.2">
      <c r="A53" s="252" t="s">
        <v>148</v>
      </c>
      <c r="B53" s="252"/>
      <c r="C53" s="252"/>
      <c r="D53" s="252"/>
      <c r="E53" s="252"/>
      <c r="F53" s="252"/>
      <c r="G53" s="57">
        <v>47</v>
      </c>
      <c r="H53" s="67">
        <v>0</v>
      </c>
      <c r="I53" s="67">
        <v>0</v>
      </c>
    </row>
    <row r="54" spans="1:9" x14ac:dyDescent="0.2">
      <c r="A54" s="252" t="s">
        <v>149</v>
      </c>
      <c r="B54" s="252"/>
      <c r="C54" s="252"/>
      <c r="D54" s="252"/>
      <c r="E54" s="252"/>
      <c r="F54" s="252"/>
      <c r="G54" s="57">
        <v>48</v>
      </c>
      <c r="H54" s="67">
        <v>0</v>
      </c>
      <c r="I54" s="67">
        <v>0</v>
      </c>
    </row>
    <row r="55" spans="1:9" ht="30.6" customHeight="1" x14ac:dyDescent="0.2">
      <c r="A55" s="248" t="s">
        <v>150</v>
      </c>
      <c r="B55" s="248"/>
      <c r="C55" s="248"/>
      <c r="D55" s="248"/>
      <c r="E55" s="248"/>
      <c r="F55" s="248"/>
      <c r="G55" s="57">
        <v>49</v>
      </c>
      <c r="H55" s="67">
        <v>0</v>
      </c>
      <c r="I55" s="67">
        <v>0</v>
      </c>
    </row>
    <row r="56" spans="1:9" x14ac:dyDescent="0.2">
      <c r="A56" s="248" t="s">
        <v>151</v>
      </c>
      <c r="B56" s="248"/>
      <c r="C56" s="248"/>
      <c r="D56" s="248"/>
      <c r="E56" s="248"/>
      <c r="F56" s="248"/>
      <c r="G56" s="57">
        <v>50</v>
      </c>
      <c r="H56" s="67">
        <v>0</v>
      </c>
      <c r="I56" s="67">
        <v>0</v>
      </c>
    </row>
    <row r="57" spans="1:9" ht="28.9" customHeight="1" x14ac:dyDescent="0.2">
      <c r="A57" s="248" t="s">
        <v>152</v>
      </c>
      <c r="B57" s="248"/>
      <c r="C57" s="248"/>
      <c r="D57" s="248"/>
      <c r="E57" s="248"/>
      <c r="F57" s="248"/>
      <c r="G57" s="57">
        <v>51</v>
      </c>
      <c r="H57" s="67">
        <v>0</v>
      </c>
      <c r="I57" s="67">
        <v>0</v>
      </c>
    </row>
    <row r="58" spans="1:9" x14ac:dyDescent="0.2">
      <c r="A58" s="248" t="s">
        <v>153</v>
      </c>
      <c r="B58" s="248"/>
      <c r="C58" s="248"/>
      <c r="D58" s="248"/>
      <c r="E58" s="248"/>
      <c r="F58" s="248"/>
      <c r="G58" s="57">
        <v>52</v>
      </c>
      <c r="H58" s="67">
        <v>0</v>
      </c>
      <c r="I58" s="67">
        <v>0</v>
      </c>
    </row>
    <row r="59" spans="1:9" x14ac:dyDescent="0.2">
      <c r="A59" s="232" t="s">
        <v>350</v>
      </c>
      <c r="B59" s="232"/>
      <c r="C59" s="232"/>
      <c r="D59" s="232"/>
      <c r="E59" s="232"/>
      <c r="F59" s="232"/>
      <c r="G59" s="58">
        <v>53</v>
      </c>
      <c r="H59" s="68">
        <f>H7+H36+H55+H56</f>
        <v>421458611.62</v>
      </c>
      <c r="I59" s="68">
        <f>I7+I36+I55+I56</f>
        <v>449473980.20999998</v>
      </c>
    </row>
    <row r="60" spans="1:9" x14ac:dyDescent="0.2">
      <c r="A60" s="232" t="s">
        <v>351</v>
      </c>
      <c r="B60" s="232"/>
      <c r="C60" s="232"/>
      <c r="D60" s="232"/>
      <c r="E60" s="232"/>
      <c r="F60" s="232"/>
      <c r="G60" s="58">
        <v>54</v>
      </c>
      <c r="H60" s="68">
        <f>H13+H47+H57+H58</f>
        <v>292490411.07999998</v>
      </c>
      <c r="I60" s="68">
        <f>I13+I47+I57+I58</f>
        <v>302009860.55000001</v>
      </c>
    </row>
    <row r="61" spans="1:9" x14ac:dyDescent="0.2">
      <c r="A61" s="232" t="s">
        <v>353</v>
      </c>
      <c r="B61" s="232"/>
      <c r="C61" s="232"/>
      <c r="D61" s="232"/>
      <c r="E61" s="232"/>
      <c r="F61" s="232"/>
      <c r="G61" s="58">
        <v>55</v>
      </c>
      <c r="H61" s="68">
        <f>H59-H60</f>
        <v>128968200.54000001</v>
      </c>
      <c r="I61" s="68">
        <f>I59-I60</f>
        <v>147464119.66</v>
      </c>
    </row>
    <row r="62" spans="1:9" x14ac:dyDescent="0.2">
      <c r="A62" s="259" t="s">
        <v>354</v>
      </c>
      <c r="B62" s="259"/>
      <c r="C62" s="259"/>
      <c r="D62" s="259"/>
      <c r="E62" s="259"/>
      <c r="F62" s="259"/>
      <c r="G62" s="58">
        <v>56</v>
      </c>
      <c r="H62" s="68">
        <f>+IF((H59-H60)&gt;0,(H59-H60),0)</f>
        <v>128968200.54000001</v>
      </c>
      <c r="I62" s="68">
        <f>+IF((I59-I60)&gt;0,(I59-I60),0)</f>
        <v>147464119.66</v>
      </c>
    </row>
    <row r="63" spans="1:9" x14ac:dyDescent="0.2">
      <c r="A63" s="259" t="s">
        <v>355</v>
      </c>
      <c r="B63" s="259"/>
      <c r="C63" s="259"/>
      <c r="D63" s="259"/>
      <c r="E63" s="259"/>
      <c r="F63" s="259"/>
      <c r="G63" s="58">
        <v>57</v>
      </c>
      <c r="H63" s="68">
        <f>+IF((H59-H60)&lt;0,(H59-H60),0)</f>
        <v>0</v>
      </c>
      <c r="I63" s="68">
        <f>+IF((I59-I60)&lt;0,(I59-I60),0)</f>
        <v>0</v>
      </c>
    </row>
    <row r="64" spans="1:9" x14ac:dyDescent="0.2">
      <c r="A64" s="248" t="s">
        <v>114</v>
      </c>
      <c r="B64" s="248"/>
      <c r="C64" s="248"/>
      <c r="D64" s="248"/>
      <c r="E64" s="248"/>
      <c r="F64" s="248"/>
      <c r="G64" s="57">
        <v>58</v>
      </c>
      <c r="H64" s="67">
        <v>21954456.27</v>
      </c>
      <c r="I64" s="67">
        <v>26425714.800000001</v>
      </c>
    </row>
    <row r="65" spans="1:9" x14ac:dyDescent="0.2">
      <c r="A65" s="232" t="s">
        <v>356</v>
      </c>
      <c r="B65" s="232"/>
      <c r="C65" s="232"/>
      <c r="D65" s="232"/>
      <c r="E65" s="232"/>
      <c r="F65" s="232"/>
      <c r="G65" s="58">
        <v>59</v>
      </c>
      <c r="H65" s="68">
        <f>H61-H64</f>
        <v>107013744.27</v>
      </c>
      <c r="I65" s="68">
        <f>I61-I64</f>
        <v>121038404.86</v>
      </c>
    </row>
    <row r="66" spans="1:9" x14ac:dyDescent="0.2">
      <c r="A66" s="259" t="s">
        <v>357</v>
      </c>
      <c r="B66" s="259"/>
      <c r="C66" s="259"/>
      <c r="D66" s="259"/>
      <c r="E66" s="259"/>
      <c r="F66" s="259"/>
      <c r="G66" s="58">
        <v>60</v>
      </c>
      <c r="H66" s="68">
        <f>+IF((H61-H64)&gt;0,(H61-H64),0)</f>
        <v>107013744.27</v>
      </c>
      <c r="I66" s="68">
        <f>+IF((I61-I64)&gt;0,(I61-I64),0)</f>
        <v>121038404.86</v>
      </c>
    </row>
    <row r="67" spans="1:9" x14ac:dyDescent="0.2">
      <c r="A67" s="259" t="s">
        <v>358</v>
      </c>
      <c r="B67" s="259"/>
      <c r="C67" s="259"/>
      <c r="D67" s="259"/>
      <c r="E67" s="259"/>
      <c r="F67" s="259"/>
      <c r="G67" s="58">
        <v>61</v>
      </c>
      <c r="H67" s="68">
        <f>+IF((H61-H64)&lt;0,(H61-H64),0)</f>
        <v>0</v>
      </c>
      <c r="I67" s="68">
        <f>+IF((I61-I64)&lt;0,(I61-I64),0)</f>
        <v>0</v>
      </c>
    </row>
    <row r="68" spans="1:9" x14ac:dyDescent="0.2">
      <c r="A68" s="250" t="s">
        <v>154</v>
      </c>
      <c r="B68" s="250"/>
      <c r="C68" s="250"/>
      <c r="D68" s="250"/>
      <c r="E68" s="250"/>
      <c r="F68" s="250"/>
      <c r="G68" s="260"/>
      <c r="H68" s="260"/>
      <c r="I68" s="260"/>
    </row>
    <row r="69" spans="1:9" ht="25.9" customHeight="1" x14ac:dyDescent="0.2">
      <c r="A69" s="232" t="s">
        <v>359</v>
      </c>
      <c r="B69" s="232"/>
      <c r="C69" s="232"/>
      <c r="D69" s="232"/>
      <c r="E69" s="232"/>
      <c r="F69" s="232"/>
      <c r="G69" s="58">
        <v>62</v>
      </c>
      <c r="H69" s="68">
        <f>H70-H71</f>
        <v>0</v>
      </c>
      <c r="I69" s="68">
        <f>I70-I71</f>
        <v>0</v>
      </c>
    </row>
    <row r="70" spans="1:9" x14ac:dyDescent="0.2">
      <c r="A70" s="252" t="s">
        <v>155</v>
      </c>
      <c r="B70" s="252"/>
      <c r="C70" s="252"/>
      <c r="D70" s="252"/>
      <c r="E70" s="252"/>
      <c r="F70" s="252"/>
      <c r="G70" s="57">
        <v>63</v>
      </c>
      <c r="H70" s="67">
        <v>0</v>
      </c>
      <c r="I70" s="67">
        <v>0</v>
      </c>
    </row>
    <row r="71" spans="1:9" x14ac:dyDescent="0.2">
      <c r="A71" s="252" t="s">
        <v>156</v>
      </c>
      <c r="B71" s="252"/>
      <c r="C71" s="252"/>
      <c r="D71" s="252"/>
      <c r="E71" s="252"/>
      <c r="F71" s="252"/>
      <c r="G71" s="57">
        <v>64</v>
      </c>
      <c r="H71" s="67">
        <v>0</v>
      </c>
      <c r="I71" s="67">
        <v>0</v>
      </c>
    </row>
    <row r="72" spans="1:9" x14ac:dyDescent="0.2">
      <c r="A72" s="248" t="s">
        <v>157</v>
      </c>
      <c r="B72" s="248"/>
      <c r="C72" s="248"/>
      <c r="D72" s="248"/>
      <c r="E72" s="248"/>
      <c r="F72" s="248"/>
      <c r="G72" s="57">
        <v>65</v>
      </c>
      <c r="H72" s="67">
        <v>0</v>
      </c>
      <c r="I72" s="67">
        <v>0</v>
      </c>
    </row>
    <row r="73" spans="1:9" x14ac:dyDescent="0.2">
      <c r="A73" s="259" t="s">
        <v>360</v>
      </c>
      <c r="B73" s="259"/>
      <c r="C73" s="259"/>
      <c r="D73" s="259"/>
      <c r="E73" s="259"/>
      <c r="F73" s="259"/>
      <c r="G73" s="58">
        <v>66</v>
      </c>
      <c r="H73" s="71">
        <v>0</v>
      </c>
      <c r="I73" s="71">
        <v>0</v>
      </c>
    </row>
    <row r="74" spans="1:9" x14ac:dyDescent="0.2">
      <c r="A74" s="259" t="s">
        <v>361</v>
      </c>
      <c r="B74" s="259"/>
      <c r="C74" s="259"/>
      <c r="D74" s="259"/>
      <c r="E74" s="259"/>
      <c r="F74" s="259"/>
      <c r="G74" s="58">
        <v>67</v>
      </c>
      <c r="H74" s="71">
        <v>0</v>
      </c>
      <c r="I74" s="71">
        <v>0</v>
      </c>
    </row>
    <row r="75" spans="1:9" x14ac:dyDescent="0.2">
      <c r="A75" s="250" t="s">
        <v>158</v>
      </c>
      <c r="B75" s="250"/>
      <c r="C75" s="250"/>
      <c r="D75" s="250"/>
      <c r="E75" s="250"/>
      <c r="F75" s="250"/>
      <c r="G75" s="260"/>
      <c r="H75" s="260"/>
      <c r="I75" s="260"/>
    </row>
    <row r="76" spans="1:9" x14ac:dyDescent="0.2">
      <c r="A76" s="232" t="s">
        <v>362</v>
      </c>
      <c r="B76" s="232"/>
      <c r="C76" s="232"/>
      <c r="D76" s="232"/>
      <c r="E76" s="232"/>
      <c r="F76" s="232"/>
      <c r="G76" s="58">
        <v>68</v>
      </c>
      <c r="H76" s="71">
        <v>0</v>
      </c>
      <c r="I76" s="71">
        <v>0</v>
      </c>
    </row>
    <row r="77" spans="1:9" x14ac:dyDescent="0.2">
      <c r="A77" s="271" t="s">
        <v>363</v>
      </c>
      <c r="B77" s="271"/>
      <c r="C77" s="271"/>
      <c r="D77" s="271"/>
      <c r="E77" s="271"/>
      <c r="F77" s="271"/>
      <c r="G77" s="62">
        <v>69</v>
      </c>
      <c r="H77" s="72">
        <v>0</v>
      </c>
      <c r="I77" s="72">
        <v>0</v>
      </c>
    </row>
    <row r="78" spans="1:9" x14ac:dyDescent="0.2">
      <c r="A78" s="271" t="s">
        <v>364</v>
      </c>
      <c r="B78" s="271"/>
      <c r="C78" s="271"/>
      <c r="D78" s="271"/>
      <c r="E78" s="271"/>
      <c r="F78" s="271"/>
      <c r="G78" s="62">
        <v>70</v>
      </c>
      <c r="H78" s="72">
        <v>0</v>
      </c>
      <c r="I78" s="72">
        <v>0</v>
      </c>
    </row>
    <row r="79" spans="1:9" x14ac:dyDescent="0.2">
      <c r="A79" s="232" t="s">
        <v>365</v>
      </c>
      <c r="B79" s="232"/>
      <c r="C79" s="232"/>
      <c r="D79" s="232"/>
      <c r="E79" s="232"/>
      <c r="F79" s="232"/>
      <c r="G79" s="58">
        <v>71</v>
      </c>
      <c r="H79" s="71">
        <v>0</v>
      </c>
      <c r="I79" s="71">
        <v>0</v>
      </c>
    </row>
    <row r="80" spans="1:9" x14ac:dyDescent="0.2">
      <c r="A80" s="232" t="s">
        <v>366</v>
      </c>
      <c r="B80" s="232"/>
      <c r="C80" s="232"/>
      <c r="D80" s="232"/>
      <c r="E80" s="232"/>
      <c r="F80" s="232"/>
      <c r="G80" s="58">
        <v>72</v>
      </c>
      <c r="H80" s="71">
        <v>0</v>
      </c>
      <c r="I80" s="71">
        <v>0</v>
      </c>
    </row>
    <row r="81" spans="1:9" x14ac:dyDescent="0.2">
      <c r="A81" s="259" t="s">
        <v>367</v>
      </c>
      <c r="B81" s="259"/>
      <c r="C81" s="259"/>
      <c r="D81" s="259"/>
      <c r="E81" s="259"/>
      <c r="F81" s="259"/>
      <c r="G81" s="58">
        <v>73</v>
      </c>
      <c r="H81" s="71">
        <v>0</v>
      </c>
      <c r="I81" s="71">
        <v>0</v>
      </c>
    </row>
    <row r="82" spans="1:9" x14ac:dyDescent="0.2">
      <c r="A82" s="259" t="s">
        <v>368</v>
      </c>
      <c r="B82" s="259"/>
      <c r="C82" s="259"/>
      <c r="D82" s="259"/>
      <c r="E82" s="259"/>
      <c r="F82" s="259"/>
      <c r="G82" s="58">
        <v>74</v>
      </c>
      <c r="H82" s="71">
        <v>0</v>
      </c>
      <c r="I82" s="71">
        <v>0</v>
      </c>
    </row>
    <row r="83" spans="1:9" x14ac:dyDescent="0.2">
      <c r="A83" s="250" t="s">
        <v>115</v>
      </c>
      <c r="B83" s="250"/>
      <c r="C83" s="250"/>
      <c r="D83" s="250"/>
      <c r="E83" s="250"/>
      <c r="F83" s="250"/>
      <c r="G83" s="260"/>
      <c r="H83" s="260"/>
      <c r="I83" s="260"/>
    </row>
    <row r="84" spans="1:9" x14ac:dyDescent="0.2">
      <c r="A84" s="261" t="s">
        <v>369</v>
      </c>
      <c r="B84" s="261"/>
      <c r="C84" s="261"/>
      <c r="D84" s="261"/>
      <c r="E84" s="261"/>
      <c r="F84" s="261"/>
      <c r="G84" s="58">
        <v>75</v>
      </c>
      <c r="H84" s="73">
        <f>H85+H86</f>
        <v>0</v>
      </c>
      <c r="I84" s="73">
        <f>I85+I86</f>
        <v>0</v>
      </c>
    </row>
    <row r="85" spans="1:9" x14ac:dyDescent="0.2">
      <c r="A85" s="262" t="s">
        <v>159</v>
      </c>
      <c r="B85" s="262"/>
      <c r="C85" s="262"/>
      <c r="D85" s="262"/>
      <c r="E85" s="262"/>
      <c r="F85" s="262"/>
      <c r="G85" s="57">
        <v>76</v>
      </c>
      <c r="H85" s="74">
        <v>0</v>
      </c>
      <c r="I85" s="74">
        <v>0</v>
      </c>
    </row>
    <row r="86" spans="1:9" x14ac:dyDescent="0.2">
      <c r="A86" s="262" t="s">
        <v>160</v>
      </c>
      <c r="B86" s="262"/>
      <c r="C86" s="262"/>
      <c r="D86" s="262"/>
      <c r="E86" s="262"/>
      <c r="F86" s="262"/>
      <c r="G86" s="57">
        <v>77</v>
      </c>
      <c r="H86" s="74">
        <v>0</v>
      </c>
      <c r="I86" s="74">
        <v>0</v>
      </c>
    </row>
    <row r="87" spans="1:9" x14ac:dyDescent="0.2">
      <c r="A87" s="268" t="s">
        <v>117</v>
      </c>
      <c r="B87" s="268"/>
      <c r="C87" s="268"/>
      <c r="D87" s="268"/>
      <c r="E87" s="268"/>
      <c r="F87" s="268"/>
      <c r="G87" s="269"/>
      <c r="H87" s="269"/>
      <c r="I87" s="269"/>
    </row>
    <row r="88" spans="1:9" x14ac:dyDescent="0.2">
      <c r="A88" s="270" t="s">
        <v>161</v>
      </c>
      <c r="B88" s="270"/>
      <c r="C88" s="270"/>
      <c r="D88" s="270"/>
      <c r="E88" s="270"/>
      <c r="F88" s="270"/>
      <c r="G88" s="57">
        <v>78</v>
      </c>
      <c r="H88" s="74">
        <v>107013744.27</v>
      </c>
      <c r="I88" s="74">
        <v>121038404.86</v>
      </c>
    </row>
    <row r="89" spans="1:9" ht="29.25" customHeight="1" x14ac:dyDescent="0.2">
      <c r="A89" s="267" t="s">
        <v>411</v>
      </c>
      <c r="B89" s="267"/>
      <c r="C89" s="267"/>
      <c r="D89" s="267"/>
      <c r="E89" s="267"/>
      <c r="F89" s="267"/>
      <c r="G89" s="58">
        <v>79</v>
      </c>
      <c r="H89" s="73">
        <f>H90+H97</f>
        <v>0</v>
      </c>
      <c r="I89" s="73">
        <f>I90+I97</f>
        <v>818507.68</v>
      </c>
    </row>
    <row r="90" spans="1:9" ht="24.6" customHeight="1" x14ac:dyDescent="0.2">
      <c r="A90" s="263" t="s">
        <v>419</v>
      </c>
      <c r="B90" s="263"/>
      <c r="C90" s="263"/>
      <c r="D90" s="263"/>
      <c r="E90" s="263"/>
      <c r="F90" s="263"/>
      <c r="G90" s="58">
        <v>80</v>
      </c>
      <c r="H90" s="73">
        <f>SUM(H91:H95)</f>
        <v>0</v>
      </c>
      <c r="I90" s="73">
        <f>SUM(I91:I95)</f>
        <v>818507.68</v>
      </c>
    </row>
    <row r="91" spans="1:9" ht="24.6" customHeight="1" x14ac:dyDescent="0.2">
      <c r="A91" s="252" t="s">
        <v>340</v>
      </c>
      <c r="B91" s="252"/>
      <c r="C91" s="252"/>
      <c r="D91" s="252"/>
      <c r="E91" s="252"/>
      <c r="F91" s="252"/>
      <c r="G91" s="57">
        <v>81</v>
      </c>
      <c r="H91" s="74">
        <v>0</v>
      </c>
      <c r="I91" s="74">
        <v>0</v>
      </c>
    </row>
    <row r="92" spans="1:9" ht="39" customHeight="1" x14ac:dyDescent="0.2">
      <c r="A92" s="252" t="s">
        <v>341</v>
      </c>
      <c r="B92" s="252"/>
      <c r="C92" s="252"/>
      <c r="D92" s="252"/>
      <c r="E92" s="252"/>
      <c r="F92" s="252"/>
      <c r="G92" s="57">
        <v>82</v>
      </c>
      <c r="H92" s="74">
        <v>0</v>
      </c>
      <c r="I92" s="74">
        <v>818507.68</v>
      </c>
    </row>
    <row r="93" spans="1:9" ht="44.25" customHeight="1" x14ac:dyDescent="0.2">
      <c r="A93" s="252" t="s">
        <v>342</v>
      </c>
      <c r="B93" s="252"/>
      <c r="C93" s="252"/>
      <c r="D93" s="252"/>
      <c r="E93" s="252"/>
      <c r="F93" s="252"/>
      <c r="G93" s="57">
        <v>83</v>
      </c>
      <c r="H93" s="74">
        <v>0</v>
      </c>
      <c r="I93" s="74">
        <v>0</v>
      </c>
    </row>
    <row r="94" spans="1:9" ht="16.5" customHeight="1" x14ac:dyDescent="0.2">
      <c r="A94" s="252" t="s">
        <v>343</v>
      </c>
      <c r="B94" s="252"/>
      <c r="C94" s="252"/>
      <c r="D94" s="252"/>
      <c r="E94" s="252"/>
      <c r="F94" s="252"/>
      <c r="G94" s="57">
        <v>84</v>
      </c>
      <c r="H94" s="74">
        <v>0</v>
      </c>
      <c r="I94" s="74">
        <v>0</v>
      </c>
    </row>
    <row r="95" spans="1:9" ht="13.5" customHeight="1" x14ac:dyDescent="0.2">
      <c r="A95" s="252" t="s">
        <v>344</v>
      </c>
      <c r="B95" s="252"/>
      <c r="C95" s="252"/>
      <c r="D95" s="252"/>
      <c r="E95" s="252"/>
      <c r="F95" s="252"/>
      <c r="G95" s="57">
        <v>85</v>
      </c>
      <c r="H95" s="74">
        <v>0</v>
      </c>
      <c r="I95" s="74">
        <v>0</v>
      </c>
    </row>
    <row r="96" spans="1:9" ht="24.6" customHeight="1" x14ac:dyDescent="0.2">
      <c r="A96" s="252" t="s">
        <v>345</v>
      </c>
      <c r="B96" s="252"/>
      <c r="C96" s="252"/>
      <c r="D96" s="252"/>
      <c r="E96" s="252"/>
      <c r="F96" s="252"/>
      <c r="G96" s="57">
        <v>86</v>
      </c>
      <c r="H96" s="74">
        <v>0</v>
      </c>
      <c r="I96" s="74">
        <v>0</v>
      </c>
    </row>
    <row r="97" spans="1:9" ht="24.6" customHeight="1" x14ac:dyDescent="0.2">
      <c r="A97" s="263" t="s">
        <v>412</v>
      </c>
      <c r="B97" s="263"/>
      <c r="C97" s="263"/>
      <c r="D97" s="263"/>
      <c r="E97" s="263"/>
      <c r="F97" s="263"/>
      <c r="G97" s="58">
        <v>87</v>
      </c>
      <c r="H97" s="73">
        <f>SUM(H98:H106)</f>
        <v>0</v>
      </c>
      <c r="I97" s="73">
        <f>SUM(I98:I106)</f>
        <v>0</v>
      </c>
    </row>
    <row r="98" spans="1:9" x14ac:dyDescent="0.2">
      <c r="A98" s="252" t="s">
        <v>162</v>
      </c>
      <c r="B98" s="252"/>
      <c r="C98" s="252"/>
      <c r="D98" s="252"/>
      <c r="E98" s="252"/>
      <c r="F98" s="252"/>
      <c r="G98" s="57">
        <v>88</v>
      </c>
      <c r="H98" s="74">
        <v>0</v>
      </c>
      <c r="I98" s="74">
        <v>0</v>
      </c>
    </row>
    <row r="99" spans="1:9" x14ac:dyDescent="0.2">
      <c r="A99" s="252" t="s">
        <v>437</v>
      </c>
      <c r="B99" s="252"/>
      <c r="C99" s="252"/>
      <c r="D99" s="252"/>
      <c r="E99" s="252"/>
      <c r="F99" s="252"/>
      <c r="G99" s="57">
        <v>89</v>
      </c>
      <c r="H99" s="74">
        <v>0</v>
      </c>
      <c r="I99" s="74">
        <v>0</v>
      </c>
    </row>
    <row r="100" spans="1:9" ht="35.25" customHeight="1" x14ac:dyDescent="0.2">
      <c r="A100" s="252" t="s">
        <v>438</v>
      </c>
      <c r="B100" s="252"/>
      <c r="C100" s="252"/>
      <c r="D100" s="252"/>
      <c r="E100" s="252"/>
      <c r="F100" s="252"/>
      <c r="G100" s="57">
        <v>90</v>
      </c>
      <c r="H100" s="74">
        <v>0</v>
      </c>
      <c r="I100" s="74">
        <v>0</v>
      </c>
    </row>
    <row r="101" spans="1:9" x14ac:dyDescent="0.2">
      <c r="A101" s="252" t="s">
        <v>439</v>
      </c>
      <c r="B101" s="252"/>
      <c r="C101" s="252"/>
      <c r="D101" s="252"/>
      <c r="E101" s="252"/>
      <c r="F101" s="252"/>
      <c r="G101" s="57">
        <v>91</v>
      </c>
      <c r="H101" s="74">
        <v>0</v>
      </c>
      <c r="I101" s="74">
        <v>0</v>
      </c>
    </row>
    <row r="102" spans="1:9" ht="33.75" customHeight="1" x14ac:dyDescent="0.2">
      <c r="A102" s="252" t="s">
        <v>440</v>
      </c>
      <c r="B102" s="252"/>
      <c r="C102" s="252"/>
      <c r="D102" s="252"/>
      <c r="E102" s="252"/>
      <c r="F102" s="252"/>
      <c r="G102" s="57">
        <v>92</v>
      </c>
      <c r="H102" s="74">
        <v>0</v>
      </c>
      <c r="I102" s="74">
        <v>0</v>
      </c>
    </row>
    <row r="103" spans="1:9" ht="29.25" customHeight="1" x14ac:dyDescent="0.2">
      <c r="A103" s="252" t="s">
        <v>441</v>
      </c>
      <c r="B103" s="252"/>
      <c r="C103" s="252"/>
      <c r="D103" s="252"/>
      <c r="E103" s="252"/>
      <c r="F103" s="252"/>
      <c r="G103" s="57">
        <v>93</v>
      </c>
      <c r="H103" s="74">
        <v>0</v>
      </c>
      <c r="I103" s="74">
        <v>0</v>
      </c>
    </row>
    <row r="104" spans="1:9" x14ac:dyDescent="0.2">
      <c r="A104" s="252" t="s">
        <v>442</v>
      </c>
      <c r="B104" s="252"/>
      <c r="C104" s="252"/>
      <c r="D104" s="252"/>
      <c r="E104" s="252"/>
      <c r="F104" s="252"/>
      <c r="G104" s="57">
        <v>94</v>
      </c>
      <c r="H104" s="74">
        <v>0</v>
      </c>
      <c r="I104" s="74">
        <v>0</v>
      </c>
    </row>
    <row r="105" spans="1:9" ht="24.75" customHeight="1" x14ac:dyDescent="0.2">
      <c r="A105" s="252" t="s">
        <v>443</v>
      </c>
      <c r="B105" s="252"/>
      <c r="C105" s="252"/>
      <c r="D105" s="252"/>
      <c r="E105" s="252"/>
      <c r="F105" s="252"/>
      <c r="G105" s="57">
        <v>95</v>
      </c>
      <c r="H105" s="74">
        <v>0</v>
      </c>
      <c r="I105" s="74">
        <v>0</v>
      </c>
    </row>
    <row r="106" spans="1:9" ht="15.75" customHeight="1" x14ac:dyDescent="0.2">
      <c r="A106" s="252" t="s">
        <v>444</v>
      </c>
      <c r="B106" s="252"/>
      <c r="C106" s="252"/>
      <c r="D106" s="252"/>
      <c r="E106" s="252"/>
      <c r="F106" s="252"/>
      <c r="G106" s="57">
        <v>96</v>
      </c>
      <c r="H106" s="74">
        <v>0</v>
      </c>
      <c r="I106" s="74">
        <v>0</v>
      </c>
    </row>
    <row r="107" spans="1:9" ht="24.75" customHeight="1" x14ac:dyDescent="0.2">
      <c r="A107" s="252" t="s">
        <v>445</v>
      </c>
      <c r="B107" s="252"/>
      <c r="C107" s="252"/>
      <c r="D107" s="252"/>
      <c r="E107" s="252"/>
      <c r="F107" s="252"/>
      <c r="G107" s="57">
        <v>97</v>
      </c>
      <c r="H107" s="74">
        <v>0</v>
      </c>
      <c r="I107" s="74">
        <v>0</v>
      </c>
    </row>
    <row r="108" spans="1:9" ht="27.6" customHeight="1" x14ac:dyDescent="0.2">
      <c r="A108" s="267" t="s">
        <v>414</v>
      </c>
      <c r="B108" s="267"/>
      <c r="C108" s="267"/>
      <c r="D108" s="267"/>
      <c r="E108" s="267"/>
      <c r="F108" s="267"/>
      <c r="G108" s="58">
        <v>98</v>
      </c>
      <c r="H108" s="73">
        <f>H90+H97-H107-H96</f>
        <v>0</v>
      </c>
      <c r="I108" s="73">
        <f>I90+I97-I107-I96</f>
        <v>818507.68</v>
      </c>
    </row>
    <row r="109" spans="1:9" x14ac:dyDescent="0.2">
      <c r="A109" s="267" t="s">
        <v>352</v>
      </c>
      <c r="B109" s="267"/>
      <c r="C109" s="267"/>
      <c r="D109" s="267"/>
      <c r="E109" s="267"/>
      <c r="F109" s="267"/>
      <c r="G109" s="58">
        <v>99</v>
      </c>
      <c r="H109" s="73">
        <f>H88+H108</f>
        <v>107013744.27</v>
      </c>
      <c r="I109" s="73">
        <f>I88+I108</f>
        <v>121856912.54000001</v>
      </c>
    </row>
    <row r="110" spans="1:9" x14ac:dyDescent="0.2">
      <c r="A110" s="250" t="s">
        <v>163</v>
      </c>
      <c r="B110" s="250"/>
      <c r="C110" s="250"/>
      <c r="D110" s="250"/>
      <c r="E110" s="250"/>
      <c r="F110" s="250"/>
      <c r="G110" s="260"/>
      <c r="H110" s="260"/>
      <c r="I110" s="260"/>
    </row>
    <row r="111" spans="1:9" ht="24.75" customHeight="1" x14ac:dyDescent="0.2">
      <c r="A111" s="261" t="s">
        <v>413</v>
      </c>
      <c r="B111" s="261"/>
      <c r="C111" s="261"/>
      <c r="D111" s="261"/>
      <c r="E111" s="261"/>
      <c r="F111" s="261"/>
      <c r="G111" s="58">
        <v>100</v>
      </c>
      <c r="H111" s="73">
        <f>H112+H113</f>
        <v>0</v>
      </c>
      <c r="I111" s="73">
        <f>I112+I113</f>
        <v>0</v>
      </c>
    </row>
    <row r="112" spans="1:9" x14ac:dyDescent="0.2">
      <c r="A112" s="262" t="s">
        <v>116</v>
      </c>
      <c r="B112" s="262"/>
      <c r="C112" s="262"/>
      <c r="D112" s="262"/>
      <c r="E112" s="262"/>
      <c r="F112" s="262"/>
      <c r="G112" s="57">
        <v>101</v>
      </c>
      <c r="H112" s="74">
        <v>0</v>
      </c>
      <c r="I112" s="74">
        <v>0</v>
      </c>
    </row>
    <row r="113" spans="1:9" x14ac:dyDescent="0.2">
      <c r="A113" s="262" t="s">
        <v>164</v>
      </c>
      <c r="B113" s="262"/>
      <c r="C113" s="262"/>
      <c r="D113" s="262"/>
      <c r="E113" s="262"/>
      <c r="F113" s="262"/>
      <c r="G113" s="57">
        <v>102</v>
      </c>
      <c r="H113" s="74">
        <v>0</v>
      </c>
      <c r="I113" s="74">
        <v>0</v>
      </c>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4803149606299213" right="0.15748031496062992" top="0.39370078740157483" bottom="0.27559055118110237" header="0.51181102362204722" footer="0.51181102362204722"/>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8" sqref="I58"/>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57" t="s">
        <v>165</v>
      </c>
      <c r="B1" s="272"/>
      <c r="C1" s="272"/>
      <c r="D1" s="272"/>
      <c r="E1" s="272"/>
      <c r="F1" s="272"/>
      <c r="G1" s="272"/>
      <c r="H1" s="272"/>
      <c r="I1" s="272"/>
    </row>
    <row r="2" spans="1:9" x14ac:dyDescent="0.2">
      <c r="A2" s="256" t="s">
        <v>460</v>
      </c>
      <c r="B2" s="237"/>
      <c r="C2" s="237"/>
      <c r="D2" s="237"/>
      <c r="E2" s="237"/>
      <c r="F2" s="237"/>
      <c r="G2" s="237"/>
      <c r="H2" s="237"/>
      <c r="I2" s="237"/>
    </row>
    <row r="3" spans="1:9" x14ac:dyDescent="0.2">
      <c r="A3" s="265" t="s">
        <v>435</v>
      </c>
      <c r="B3" s="275"/>
      <c r="C3" s="275"/>
      <c r="D3" s="275"/>
      <c r="E3" s="275"/>
      <c r="F3" s="275"/>
      <c r="G3" s="275"/>
      <c r="H3" s="275"/>
      <c r="I3" s="275"/>
    </row>
    <row r="4" spans="1:9" x14ac:dyDescent="0.2">
      <c r="A4" s="273" t="s">
        <v>459</v>
      </c>
      <c r="B4" s="240"/>
      <c r="C4" s="240"/>
      <c r="D4" s="240"/>
      <c r="E4" s="240"/>
      <c r="F4" s="240"/>
      <c r="G4" s="240"/>
      <c r="H4" s="240"/>
      <c r="I4" s="241"/>
    </row>
    <row r="5" spans="1:9" ht="22.5" x14ac:dyDescent="0.2">
      <c r="A5" s="253" t="s">
        <v>2</v>
      </c>
      <c r="B5" s="245"/>
      <c r="C5" s="245"/>
      <c r="D5" s="245"/>
      <c r="E5" s="245"/>
      <c r="F5" s="245"/>
      <c r="G5" s="63" t="s">
        <v>106</v>
      </c>
      <c r="H5" s="60" t="s">
        <v>290</v>
      </c>
      <c r="I5" s="60" t="s">
        <v>275</v>
      </c>
    </row>
    <row r="6" spans="1:9" x14ac:dyDescent="0.2">
      <c r="A6" s="276">
        <v>1</v>
      </c>
      <c r="B6" s="245"/>
      <c r="C6" s="245"/>
      <c r="D6" s="245"/>
      <c r="E6" s="245"/>
      <c r="F6" s="245"/>
      <c r="G6" s="60">
        <v>2</v>
      </c>
      <c r="H6" s="60" t="s">
        <v>166</v>
      </c>
      <c r="I6" s="60" t="s">
        <v>167</v>
      </c>
    </row>
    <row r="7" spans="1:9" x14ac:dyDescent="0.2">
      <c r="A7" s="277" t="s">
        <v>168</v>
      </c>
      <c r="B7" s="277"/>
      <c r="C7" s="277"/>
      <c r="D7" s="277"/>
      <c r="E7" s="277"/>
      <c r="F7" s="277"/>
      <c r="G7" s="277"/>
      <c r="H7" s="277"/>
      <c r="I7" s="277"/>
    </row>
    <row r="8" spans="1:9" ht="12.75" customHeight="1" x14ac:dyDescent="0.2">
      <c r="A8" s="252" t="s">
        <v>169</v>
      </c>
      <c r="B8" s="252"/>
      <c r="C8" s="252"/>
      <c r="D8" s="252"/>
      <c r="E8" s="252"/>
      <c r="F8" s="252"/>
      <c r="G8" s="62">
        <v>1</v>
      </c>
      <c r="H8" s="75">
        <v>0</v>
      </c>
      <c r="I8" s="75">
        <v>0</v>
      </c>
    </row>
    <row r="9" spans="1:9" ht="12.75" customHeight="1" x14ac:dyDescent="0.2">
      <c r="A9" s="259" t="s">
        <v>170</v>
      </c>
      <c r="B9" s="259"/>
      <c r="C9" s="259"/>
      <c r="D9" s="259"/>
      <c r="E9" s="259"/>
      <c r="F9" s="259"/>
      <c r="G9" s="58">
        <v>2</v>
      </c>
      <c r="H9" s="76">
        <f>H10+H11+H12+H13+H14+H15+H16+H17</f>
        <v>0</v>
      </c>
      <c r="I9" s="76">
        <f>I10+I11+I12+I13+I14+I15+I16+I17</f>
        <v>0</v>
      </c>
    </row>
    <row r="10" spans="1:9" ht="12.75" customHeight="1" x14ac:dyDescent="0.2">
      <c r="A10" s="274" t="s">
        <v>171</v>
      </c>
      <c r="B10" s="274"/>
      <c r="C10" s="274"/>
      <c r="D10" s="274"/>
      <c r="E10" s="274"/>
      <c r="F10" s="274"/>
      <c r="G10" s="62">
        <v>3</v>
      </c>
      <c r="H10" s="75">
        <v>0</v>
      </c>
      <c r="I10" s="75">
        <v>0</v>
      </c>
    </row>
    <row r="11" spans="1:9" ht="31.15" customHeight="1" x14ac:dyDescent="0.2">
      <c r="A11" s="274" t="s">
        <v>295</v>
      </c>
      <c r="B11" s="274"/>
      <c r="C11" s="274"/>
      <c r="D11" s="274"/>
      <c r="E11" s="274"/>
      <c r="F11" s="274"/>
      <c r="G11" s="62">
        <v>4</v>
      </c>
      <c r="H11" s="75">
        <v>0</v>
      </c>
      <c r="I11" s="75">
        <v>0</v>
      </c>
    </row>
    <row r="12" spans="1:9" ht="28.15" customHeight="1" x14ac:dyDescent="0.2">
      <c r="A12" s="274" t="s">
        <v>296</v>
      </c>
      <c r="B12" s="274"/>
      <c r="C12" s="274"/>
      <c r="D12" s="274"/>
      <c r="E12" s="274"/>
      <c r="F12" s="274"/>
      <c r="G12" s="62">
        <v>5</v>
      </c>
      <c r="H12" s="75">
        <v>0</v>
      </c>
      <c r="I12" s="75">
        <v>0</v>
      </c>
    </row>
    <row r="13" spans="1:9" ht="12.75" customHeight="1" x14ac:dyDescent="0.2">
      <c r="A13" s="274" t="s">
        <v>172</v>
      </c>
      <c r="B13" s="274"/>
      <c r="C13" s="274"/>
      <c r="D13" s="274"/>
      <c r="E13" s="274"/>
      <c r="F13" s="274"/>
      <c r="G13" s="62">
        <v>6</v>
      </c>
      <c r="H13" s="75">
        <v>0</v>
      </c>
      <c r="I13" s="75">
        <v>0</v>
      </c>
    </row>
    <row r="14" spans="1:9" ht="12.75" customHeight="1" x14ac:dyDescent="0.2">
      <c r="A14" s="274" t="s">
        <v>173</v>
      </c>
      <c r="B14" s="274"/>
      <c r="C14" s="274"/>
      <c r="D14" s="274"/>
      <c r="E14" s="274"/>
      <c r="F14" s="274"/>
      <c r="G14" s="62">
        <v>7</v>
      </c>
      <c r="H14" s="75">
        <v>0</v>
      </c>
      <c r="I14" s="75">
        <v>0</v>
      </c>
    </row>
    <row r="15" spans="1:9" ht="12.75" customHeight="1" x14ac:dyDescent="0.2">
      <c r="A15" s="274" t="s">
        <v>174</v>
      </c>
      <c r="B15" s="274"/>
      <c r="C15" s="274"/>
      <c r="D15" s="274"/>
      <c r="E15" s="274"/>
      <c r="F15" s="274"/>
      <c r="G15" s="62">
        <v>8</v>
      </c>
      <c r="H15" s="75">
        <v>0</v>
      </c>
      <c r="I15" s="75">
        <v>0</v>
      </c>
    </row>
    <row r="16" spans="1:9" ht="12.75" customHeight="1" x14ac:dyDescent="0.2">
      <c r="A16" s="274" t="s">
        <v>175</v>
      </c>
      <c r="B16" s="274"/>
      <c r="C16" s="274"/>
      <c r="D16" s="274"/>
      <c r="E16" s="274"/>
      <c r="F16" s="274"/>
      <c r="G16" s="62">
        <v>9</v>
      </c>
      <c r="H16" s="75">
        <v>0</v>
      </c>
      <c r="I16" s="75">
        <v>0</v>
      </c>
    </row>
    <row r="17" spans="1:9" ht="27.6" customHeight="1" x14ac:dyDescent="0.2">
      <c r="A17" s="274" t="s">
        <v>176</v>
      </c>
      <c r="B17" s="274"/>
      <c r="C17" s="274"/>
      <c r="D17" s="274"/>
      <c r="E17" s="274"/>
      <c r="F17" s="274"/>
      <c r="G17" s="62">
        <v>10</v>
      </c>
      <c r="H17" s="75">
        <v>0</v>
      </c>
      <c r="I17" s="75">
        <v>0</v>
      </c>
    </row>
    <row r="18" spans="1:9" ht="29.45" customHeight="1" x14ac:dyDescent="0.2">
      <c r="A18" s="267" t="s">
        <v>298</v>
      </c>
      <c r="B18" s="267"/>
      <c r="C18" s="267"/>
      <c r="D18" s="267"/>
      <c r="E18" s="267"/>
      <c r="F18" s="267"/>
      <c r="G18" s="58">
        <v>11</v>
      </c>
      <c r="H18" s="76">
        <f>H8+H9</f>
        <v>0</v>
      </c>
      <c r="I18" s="76">
        <f>I8+I9</f>
        <v>0</v>
      </c>
    </row>
    <row r="19" spans="1:9" ht="12.75" customHeight="1" x14ac:dyDescent="0.2">
      <c r="A19" s="259" t="s">
        <v>177</v>
      </c>
      <c r="B19" s="259"/>
      <c r="C19" s="259"/>
      <c r="D19" s="259"/>
      <c r="E19" s="259"/>
      <c r="F19" s="259"/>
      <c r="G19" s="58">
        <v>12</v>
      </c>
      <c r="H19" s="76">
        <f>H20+H21+H22+H23</f>
        <v>0</v>
      </c>
      <c r="I19" s="76">
        <f>I20+I21+I22+I23</f>
        <v>0</v>
      </c>
    </row>
    <row r="20" spans="1:9" ht="12.75" customHeight="1" x14ac:dyDescent="0.2">
      <c r="A20" s="274" t="s">
        <v>178</v>
      </c>
      <c r="B20" s="274"/>
      <c r="C20" s="274"/>
      <c r="D20" s="274"/>
      <c r="E20" s="274"/>
      <c r="F20" s="274"/>
      <c r="G20" s="62">
        <v>13</v>
      </c>
      <c r="H20" s="75">
        <v>0</v>
      </c>
      <c r="I20" s="75">
        <v>0</v>
      </c>
    </row>
    <row r="21" spans="1:9" ht="12.75" customHeight="1" x14ac:dyDescent="0.2">
      <c r="A21" s="274" t="s">
        <v>179</v>
      </c>
      <c r="B21" s="274"/>
      <c r="C21" s="274"/>
      <c r="D21" s="274"/>
      <c r="E21" s="274"/>
      <c r="F21" s="274"/>
      <c r="G21" s="62">
        <v>14</v>
      </c>
      <c r="H21" s="75">
        <v>0</v>
      </c>
      <c r="I21" s="75">
        <v>0</v>
      </c>
    </row>
    <row r="22" spans="1:9" ht="12.75" customHeight="1" x14ac:dyDescent="0.2">
      <c r="A22" s="274" t="s">
        <v>180</v>
      </c>
      <c r="B22" s="274"/>
      <c r="C22" s="274"/>
      <c r="D22" s="274"/>
      <c r="E22" s="274"/>
      <c r="F22" s="274"/>
      <c r="G22" s="62">
        <v>15</v>
      </c>
      <c r="H22" s="75">
        <v>0</v>
      </c>
      <c r="I22" s="75">
        <v>0</v>
      </c>
    </row>
    <row r="23" spans="1:9" ht="12.75" customHeight="1" x14ac:dyDescent="0.2">
      <c r="A23" s="274" t="s">
        <v>181</v>
      </c>
      <c r="B23" s="274"/>
      <c r="C23" s="274"/>
      <c r="D23" s="274"/>
      <c r="E23" s="274"/>
      <c r="F23" s="274"/>
      <c r="G23" s="62">
        <v>16</v>
      </c>
      <c r="H23" s="75">
        <v>0</v>
      </c>
      <c r="I23" s="75">
        <v>0</v>
      </c>
    </row>
    <row r="24" spans="1:9" ht="12.75" customHeight="1" x14ac:dyDescent="0.2">
      <c r="A24" s="267" t="s">
        <v>182</v>
      </c>
      <c r="B24" s="267"/>
      <c r="C24" s="267"/>
      <c r="D24" s="267"/>
      <c r="E24" s="267"/>
      <c r="F24" s="267"/>
      <c r="G24" s="58">
        <v>17</v>
      </c>
      <c r="H24" s="76">
        <f>H18+H19</f>
        <v>0</v>
      </c>
      <c r="I24" s="76">
        <f>I18+I19</f>
        <v>0</v>
      </c>
    </row>
    <row r="25" spans="1:9" ht="12.75" customHeight="1" x14ac:dyDescent="0.2">
      <c r="A25" s="252" t="s">
        <v>183</v>
      </c>
      <c r="B25" s="252"/>
      <c r="C25" s="252"/>
      <c r="D25" s="252"/>
      <c r="E25" s="252"/>
      <c r="F25" s="252"/>
      <c r="G25" s="62">
        <v>18</v>
      </c>
      <c r="H25" s="75">
        <v>0</v>
      </c>
      <c r="I25" s="75">
        <v>0</v>
      </c>
    </row>
    <row r="26" spans="1:9" ht="12.75" customHeight="1" x14ac:dyDescent="0.2">
      <c r="A26" s="252" t="s">
        <v>184</v>
      </c>
      <c r="B26" s="252"/>
      <c r="C26" s="252"/>
      <c r="D26" s="252"/>
      <c r="E26" s="252"/>
      <c r="F26" s="252"/>
      <c r="G26" s="62">
        <v>19</v>
      </c>
      <c r="H26" s="75">
        <v>0</v>
      </c>
      <c r="I26" s="75">
        <v>0</v>
      </c>
    </row>
    <row r="27" spans="1:9" ht="28.9" customHeight="1" x14ac:dyDescent="0.2">
      <c r="A27" s="261" t="s">
        <v>185</v>
      </c>
      <c r="B27" s="261"/>
      <c r="C27" s="261"/>
      <c r="D27" s="261"/>
      <c r="E27" s="261"/>
      <c r="F27" s="261"/>
      <c r="G27" s="58">
        <v>20</v>
      </c>
      <c r="H27" s="76">
        <f>H24+H25+H26</f>
        <v>0</v>
      </c>
      <c r="I27" s="76">
        <f>I24+I25+I26</f>
        <v>0</v>
      </c>
    </row>
    <row r="28" spans="1:9" x14ac:dyDescent="0.2">
      <c r="A28" s="277" t="s">
        <v>186</v>
      </c>
      <c r="B28" s="277"/>
      <c r="C28" s="277"/>
      <c r="D28" s="277"/>
      <c r="E28" s="277"/>
      <c r="F28" s="277"/>
      <c r="G28" s="277"/>
      <c r="H28" s="277"/>
      <c r="I28" s="277"/>
    </row>
    <row r="29" spans="1:9" ht="23.45" customHeight="1" x14ac:dyDescent="0.2">
      <c r="A29" s="252" t="s">
        <v>187</v>
      </c>
      <c r="B29" s="252"/>
      <c r="C29" s="252"/>
      <c r="D29" s="252"/>
      <c r="E29" s="252"/>
      <c r="F29" s="252"/>
      <c r="G29" s="62">
        <v>21</v>
      </c>
      <c r="H29" s="74">
        <v>0</v>
      </c>
      <c r="I29" s="74">
        <v>0</v>
      </c>
    </row>
    <row r="30" spans="1:9" ht="12.75" customHeight="1" x14ac:dyDescent="0.2">
      <c r="A30" s="252" t="s">
        <v>188</v>
      </c>
      <c r="B30" s="252"/>
      <c r="C30" s="252"/>
      <c r="D30" s="252"/>
      <c r="E30" s="252"/>
      <c r="F30" s="252"/>
      <c r="G30" s="62">
        <v>22</v>
      </c>
      <c r="H30" s="74">
        <v>0</v>
      </c>
      <c r="I30" s="74">
        <v>0</v>
      </c>
    </row>
    <row r="31" spans="1:9" ht="12.75" customHeight="1" x14ac:dyDescent="0.2">
      <c r="A31" s="252" t="s">
        <v>189</v>
      </c>
      <c r="B31" s="252"/>
      <c r="C31" s="252"/>
      <c r="D31" s="252"/>
      <c r="E31" s="252"/>
      <c r="F31" s="252"/>
      <c r="G31" s="62">
        <v>23</v>
      </c>
      <c r="H31" s="74">
        <v>0</v>
      </c>
      <c r="I31" s="74">
        <v>0</v>
      </c>
    </row>
    <row r="32" spans="1:9" ht="12.75" customHeight="1" x14ac:dyDescent="0.2">
      <c r="A32" s="252" t="s">
        <v>190</v>
      </c>
      <c r="B32" s="252"/>
      <c r="C32" s="252"/>
      <c r="D32" s="252"/>
      <c r="E32" s="252"/>
      <c r="F32" s="252"/>
      <c r="G32" s="62">
        <v>24</v>
      </c>
      <c r="H32" s="74">
        <v>0</v>
      </c>
      <c r="I32" s="74">
        <v>0</v>
      </c>
    </row>
    <row r="33" spans="1:9" ht="12.75" customHeight="1" x14ac:dyDescent="0.2">
      <c r="A33" s="252" t="s">
        <v>191</v>
      </c>
      <c r="B33" s="252"/>
      <c r="C33" s="252"/>
      <c r="D33" s="252"/>
      <c r="E33" s="252"/>
      <c r="F33" s="252"/>
      <c r="G33" s="62">
        <v>25</v>
      </c>
      <c r="H33" s="74">
        <v>0</v>
      </c>
      <c r="I33" s="74">
        <v>0</v>
      </c>
    </row>
    <row r="34" spans="1:9" ht="12.75" customHeight="1" x14ac:dyDescent="0.2">
      <c r="A34" s="252" t="s">
        <v>192</v>
      </c>
      <c r="B34" s="252"/>
      <c r="C34" s="252"/>
      <c r="D34" s="252"/>
      <c r="E34" s="252"/>
      <c r="F34" s="252"/>
      <c r="G34" s="62">
        <v>26</v>
      </c>
      <c r="H34" s="74">
        <v>0</v>
      </c>
      <c r="I34" s="74">
        <v>0</v>
      </c>
    </row>
    <row r="35" spans="1:9" ht="27.6" customHeight="1" x14ac:dyDescent="0.2">
      <c r="A35" s="267" t="s">
        <v>193</v>
      </c>
      <c r="B35" s="267"/>
      <c r="C35" s="267"/>
      <c r="D35" s="267"/>
      <c r="E35" s="267"/>
      <c r="F35" s="267"/>
      <c r="G35" s="58">
        <v>27</v>
      </c>
      <c r="H35" s="73">
        <f>H29+H30+H31+H32+H33+H34</f>
        <v>0</v>
      </c>
      <c r="I35" s="73">
        <f>I29+I30+I31+I32+I33+I34</f>
        <v>0</v>
      </c>
    </row>
    <row r="36" spans="1:9" ht="26.45" customHeight="1" x14ac:dyDescent="0.2">
      <c r="A36" s="252" t="s">
        <v>194</v>
      </c>
      <c r="B36" s="252"/>
      <c r="C36" s="252"/>
      <c r="D36" s="252"/>
      <c r="E36" s="252"/>
      <c r="F36" s="252"/>
      <c r="G36" s="62">
        <v>28</v>
      </c>
      <c r="H36" s="74">
        <v>0</v>
      </c>
      <c r="I36" s="74">
        <v>0</v>
      </c>
    </row>
    <row r="37" spans="1:9" ht="12.75" customHeight="1" x14ac:dyDescent="0.2">
      <c r="A37" s="252" t="s">
        <v>195</v>
      </c>
      <c r="B37" s="252"/>
      <c r="C37" s="252"/>
      <c r="D37" s="252"/>
      <c r="E37" s="252"/>
      <c r="F37" s="252"/>
      <c r="G37" s="62">
        <v>29</v>
      </c>
      <c r="H37" s="74">
        <v>0</v>
      </c>
      <c r="I37" s="74">
        <v>0</v>
      </c>
    </row>
    <row r="38" spans="1:9" ht="12.75" customHeight="1" x14ac:dyDescent="0.2">
      <c r="A38" s="252" t="s">
        <v>196</v>
      </c>
      <c r="B38" s="252"/>
      <c r="C38" s="252"/>
      <c r="D38" s="252"/>
      <c r="E38" s="252"/>
      <c r="F38" s="252"/>
      <c r="G38" s="62">
        <v>30</v>
      </c>
      <c r="H38" s="74">
        <v>0</v>
      </c>
      <c r="I38" s="74">
        <v>0</v>
      </c>
    </row>
    <row r="39" spans="1:9" ht="12.75" customHeight="1" x14ac:dyDescent="0.2">
      <c r="A39" s="252" t="s">
        <v>197</v>
      </c>
      <c r="B39" s="252"/>
      <c r="C39" s="252"/>
      <c r="D39" s="252"/>
      <c r="E39" s="252"/>
      <c r="F39" s="252"/>
      <c r="G39" s="62">
        <v>31</v>
      </c>
      <c r="H39" s="74">
        <v>0</v>
      </c>
      <c r="I39" s="74">
        <v>0</v>
      </c>
    </row>
    <row r="40" spans="1:9" ht="12.75" customHeight="1" x14ac:dyDescent="0.2">
      <c r="A40" s="252" t="s">
        <v>198</v>
      </c>
      <c r="B40" s="252"/>
      <c r="C40" s="252"/>
      <c r="D40" s="252"/>
      <c r="E40" s="252"/>
      <c r="F40" s="252"/>
      <c r="G40" s="62">
        <v>32</v>
      </c>
      <c r="H40" s="74">
        <v>0</v>
      </c>
      <c r="I40" s="74">
        <v>0</v>
      </c>
    </row>
    <row r="41" spans="1:9" ht="22.9" customHeight="1" x14ac:dyDescent="0.2">
      <c r="A41" s="267" t="s">
        <v>199</v>
      </c>
      <c r="B41" s="267"/>
      <c r="C41" s="267"/>
      <c r="D41" s="267"/>
      <c r="E41" s="267"/>
      <c r="F41" s="267"/>
      <c r="G41" s="58">
        <v>33</v>
      </c>
      <c r="H41" s="73">
        <f>H36+H37+H38+H39+H40</f>
        <v>0</v>
      </c>
      <c r="I41" s="73">
        <f>I36+I37+I38+I39+I40</f>
        <v>0</v>
      </c>
    </row>
    <row r="42" spans="1:9" ht="30.6" customHeight="1" x14ac:dyDescent="0.2">
      <c r="A42" s="261" t="s">
        <v>200</v>
      </c>
      <c r="B42" s="261"/>
      <c r="C42" s="261"/>
      <c r="D42" s="261"/>
      <c r="E42" s="261"/>
      <c r="F42" s="261"/>
      <c r="G42" s="58">
        <v>34</v>
      </c>
      <c r="H42" s="73">
        <f>H35+H41</f>
        <v>0</v>
      </c>
      <c r="I42" s="73">
        <f>I35+I41</f>
        <v>0</v>
      </c>
    </row>
    <row r="43" spans="1:9" x14ac:dyDescent="0.2">
      <c r="A43" s="277" t="s">
        <v>201</v>
      </c>
      <c r="B43" s="277"/>
      <c r="C43" s="277"/>
      <c r="D43" s="277"/>
      <c r="E43" s="277"/>
      <c r="F43" s="277"/>
      <c r="G43" s="277"/>
      <c r="H43" s="277"/>
      <c r="I43" s="277"/>
    </row>
    <row r="44" spans="1:9" ht="12.75" customHeight="1" x14ac:dyDescent="0.2">
      <c r="A44" s="252" t="s">
        <v>202</v>
      </c>
      <c r="B44" s="252"/>
      <c r="C44" s="252"/>
      <c r="D44" s="252"/>
      <c r="E44" s="252"/>
      <c r="F44" s="252"/>
      <c r="G44" s="62">
        <v>35</v>
      </c>
      <c r="H44" s="74">
        <v>0</v>
      </c>
      <c r="I44" s="74">
        <v>0</v>
      </c>
    </row>
    <row r="45" spans="1:9" ht="27.6" customHeight="1" x14ac:dyDescent="0.2">
      <c r="A45" s="252" t="s">
        <v>203</v>
      </c>
      <c r="B45" s="252"/>
      <c r="C45" s="252"/>
      <c r="D45" s="252"/>
      <c r="E45" s="252"/>
      <c r="F45" s="252"/>
      <c r="G45" s="62">
        <v>36</v>
      </c>
      <c r="H45" s="74">
        <v>0</v>
      </c>
      <c r="I45" s="74">
        <v>0</v>
      </c>
    </row>
    <row r="46" spans="1:9" ht="12.75" customHeight="1" x14ac:dyDescent="0.2">
      <c r="A46" s="252" t="s">
        <v>204</v>
      </c>
      <c r="B46" s="252"/>
      <c r="C46" s="252"/>
      <c r="D46" s="252"/>
      <c r="E46" s="252"/>
      <c r="F46" s="252"/>
      <c r="G46" s="62">
        <v>37</v>
      </c>
      <c r="H46" s="74">
        <v>0</v>
      </c>
      <c r="I46" s="74">
        <v>0</v>
      </c>
    </row>
    <row r="47" spans="1:9" ht="12.75" customHeight="1" x14ac:dyDescent="0.2">
      <c r="A47" s="252" t="s">
        <v>205</v>
      </c>
      <c r="B47" s="252"/>
      <c r="C47" s="252"/>
      <c r="D47" s="252"/>
      <c r="E47" s="252"/>
      <c r="F47" s="252"/>
      <c r="G47" s="62">
        <v>38</v>
      </c>
      <c r="H47" s="74">
        <v>0</v>
      </c>
      <c r="I47" s="74">
        <v>0</v>
      </c>
    </row>
    <row r="48" spans="1:9" ht="25.9" customHeight="1" x14ac:dyDescent="0.2">
      <c r="A48" s="267" t="s">
        <v>206</v>
      </c>
      <c r="B48" s="267"/>
      <c r="C48" s="267"/>
      <c r="D48" s="267"/>
      <c r="E48" s="267"/>
      <c r="F48" s="267"/>
      <c r="G48" s="58">
        <v>39</v>
      </c>
      <c r="H48" s="73">
        <f>H44+H45+H46+H47</f>
        <v>0</v>
      </c>
      <c r="I48" s="73">
        <f>I44+I45+I46+I47</f>
        <v>0</v>
      </c>
    </row>
    <row r="49" spans="1:9" ht="24.6" customHeight="1" x14ac:dyDescent="0.2">
      <c r="A49" s="252" t="s">
        <v>297</v>
      </c>
      <c r="B49" s="252"/>
      <c r="C49" s="252"/>
      <c r="D49" s="252"/>
      <c r="E49" s="252"/>
      <c r="F49" s="252"/>
      <c r="G49" s="62">
        <v>40</v>
      </c>
      <c r="H49" s="74">
        <v>0</v>
      </c>
      <c r="I49" s="74">
        <v>0</v>
      </c>
    </row>
    <row r="50" spans="1:9" ht="12.75" customHeight="1" x14ac:dyDescent="0.2">
      <c r="A50" s="252" t="s">
        <v>207</v>
      </c>
      <c r="B50" s="252"/>
      <c r="C50" s="252"/>
      <c r="D50" s="252"/>
      <c r="E50" s="252"/>
      <c r="F50" s="252"/>
      <c r="G50" s="62">
        <v>41</v>
      </c>
      <c r="H50" s="74">
        <v>0</v>
      </c>
      <c r="I50" s="74">
        <v>0</v>
      </c>
    </row>
    <row r="51" spans="1:9" ht="12.75" customHeight="1" x14ac:dyDescent="0.2">
      <c r="A51" s="252" t="s">
        <v>208</v>
      </c>
      <c r="B51" s="252"/>
      <c r="C51" s="252"/>
      <c r="D51" s="252"/>
      <c r="E51" s="252"/>
      <c r="F51" s="252"/>
      <c r="G51" s="62">
        <v>42</v>
      </c>
      <c r="H51" s="74">
        <v>0</v>
      </c>
      <c r="I51" s="74">
        <v>0</v>
      </c>
    </row>
    <row r="52" spans="1:9" ht="26.45" customHeight="1" x14ac:dyDescent="0.2">
      <c r="A52" s="252" t="s">
        <v>209</v>
      </c>
      <c r="B52" s="252"/>
      <c r="C52" s="252"/>
      <c r="D52" s="252"/>
      <c r="E52" s="252"/>
      <c r="F52" s="252"/>
      <c r="G52" s="62">
        <v>43</v>
      </c>
      <c r="H52" s="74">
        <v>0</v>
      </c>
      <c r="I52" s="74">
        <v>0</v>
      </c>
    </row>
    <row r="53" spans="1:9" ht="12.75" customHeight="1" x14ac:dyDescent="0.2">
      <c r="A53" s="252" t="s">
        <v>210</v>
      </c>
      <c r="B53" s="252"/>
      <c r="C53" s="252"/>
      <c r="D53" s="252"/>
      <c r="E53" s="252"/>
      <c r="F53" s="252"/>
      <c r="G53" s="62">
        <v>44</v>
      </c>
      <c r="H53" s="74">
        <v>0</v>
      </c>
      <c r="I53" s="74">
        <v>0</v>
      </c>
    </row>
    <row r="54" spans="1:9" ht="27.6" customHeight="1" x14ac:dyDescent="0.2">
      <c r="A54" s="267" t="s">
        <v>211</v>
      </c>
      <c r="B54" s="267"/>
      <c r="C54" s="267"/>
      <c r="D54" s="267"/>
      <c r="E54" s="267"/>
      <c r="F54" s="267"/>
      <c r="G54" s="58">
        <v>45</v>
      </c>
      <c r="H54" s="73">
        <f>H49+H50+H51+H52+H53</f>
        <v>0</v>
      </c>
      <c r="I54" s="73">
        <f>I49+I50+I51+I52+I53</f>
        <v>0</v>
      </c>
    </row>
    <row r="55" spans="1:9" ht="27.6" customHeight="1" x14ac:dyDescent="0.2">
      <c r="A55" s="261" t="s">
        <v>212</v>
      </c>
      <c r="B55" s="261"/>
      <c r="C55" s="261"/>
      <c r="D55" s="261"/>
      <c r="E55" s="261"/>
      <c r="F55" s="261"/>
      <c r="G55" s="58">
        <v>46</v>
      </c>
      <c r="H55" s="73">
        <f>H48+H54</f>
        <v>0</v>
      </c>
      <c r="I55" s="73">
        <f>I48+I54</f>
        <v>0</v>
      </c>
    </row>
    <row r="56" spans="1:9" x14ac:dyDescent="0.2">
      <c r="A56" s="230" t="s">
        <v>213</v>
      </c>
      <c r="B56" s="230"/>
      <c r="C56" s="230"/>
      <c r="D56" s="230"/>
      <c r="E56" s="230"/>
      <c r="F56" s="230"/>
      <c r="G56" s="62">
        <v>47</v>
      </c>
      <c r="H56" s="74">
        <v>0</v>
      </c>
      <c r="I56" s="74">
        <v>0</v>
      </c>
    </row>
    <row r="57" spans="1:9" ht="27" customHeight="1" x14ac:dyDescent="0.2">
      <c r="A57" s="261" t="s">
        <v>214</v>
      </c>
      <c r="B57" s="261"/>
      <c r="C57" s="261"/>
      <c r="D57" s="261"/>
      <c r="E57" s="261"/>
      <c r="F57" s="261"/>
      <c r="G57" s="58">
        <v>48</v>
      </c>
      <c r="H57" s="73">
        <f>H27+H42+H55+H56</f>
        <v>0</v>
      </c>
      <c r="I57" s="73">
        <f>I27+I42+I55+I56</f>
        <v>0</v>
      </c>
    </row>
    <row r="58" spans="1:9" ht="15.6" customHeight="1" x14ac:dyDescent="0.2">
      <c r="A58" s="278" t="s">
        <v>215</v>
      </c>
      <c r="B58" s="278"/>
      <c r="C58" s="278"/>
      <c r="D58" s="278"/>
      <c r="E58" s="278"/>
      <c r="F58" s="278"/>
      <c r="G58" s="62">
        <v>49</v>
      </c>
      <c r="H58" s="74">
        <v>0</v>
      </c>
      <c r="I58" s="74">
        <v>0</v>
      </c>
    </row>
    <row r="59" spans="1:9" ht="28.9" customHeight="1" x14ac:dyDescent="0.2">
      <c r="A59" s="261" t="s">
        <v>216</v>
      </c>
      <c r="B59" s="261"/>
      <c r="C59" s="261"/>
      <c r="D59" s="261"/>
      <c r="E59" s="261"/>
      <c r="F59" s="261"/>
      <c r="G59" s="58">
        <v>50</v>
      </c>
      <c r="H59" s="73">
        <f>H57+H58</f>
        <v>0</v>
      </c>
      <c r="I59" s="73">
        <f>I57+I58</f>
        <v>0</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94488188976377963" right="0.74803149606299213" top="0.39370078740157483" bottom="0.19685039370078741"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6" zoomScale="110" zoomScaleNormal="100" workbookViewId="0">
      <selection activeCell="I44" sqref="I44"/>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57" t="s">
        <v>217</v>
      </c>
      <c r="B1" s="272"/>
      <c r="C1" s="272"/>
      <c r="D1" s="272"/>
      <c r="E1" s="272"/>
      <c r="F1" s="272"/>
      <c r="G1" s="272"/>
      <c r="H1" s="272"/>
      <c r="I1" s="272"/>
    </row>
    <row r="2" spans="1:9" ht="12.75" customHeight="1" x14ac:dyDescent="0.2">
      <c r="A2" s="256" t="s">
        <v>460</v>
      </c>
      <c r="B2" s="237"/>
      <c r="C2" s="237"/>
      <c r="D2" s="237"/>
      <c r="E2" s="237"/>
      <c r="F2" s="237"/>
      <c r="G2" s="237"/>
      <c r="H2" s="237"/>
      <c r="I2" s="237"/>
    </row>
    <row r="3" spans="1:9" x14ac:dyDescent="0.2">
      <c r="A3" s="265" t="s">
        <v>435</v>
      </c>
      <c r="B3" s="280"/>
      <c r="C3" s="280"/>
      <c r="D3" s="280"/>
      <c r="E3" s="280"/>
      <c r="F3" s="280"/>
      <c r="G3" s="280"/>
      <c r="H3" s="280"/>
      <c r="I3" s="280"/>
    </row>
    <row r="4" spans="1:9" x14ac:dyDescent="0.2">
      <c r="A4" s="273" t="s">
        <v>459</v>
      </c>
      <c r="B4" s="240"/>
      <c r="C4" s="240"/>
      <c r="D4" s="240"/>
      <c r="E4" s="240"/>
      <c r="F4" s="240"/>
      <c r="G4" s="240"/>
      <c r="H4" s="240"/>
      <c r="I4" s="241"/>
    </row>
    <row r="5" spans="1:9" ht="33.75" x14ac:dyDescent="0.2">
      <c r="A5" s="253" t="s">
        <v>2</v>
      </c>
      <c r="B5" s="245"/>
      <c r="C5" s="245"/>
      <c r="D5" s="245"/>
      <c r="E5" s="245"/>
      <c r="F5" s="245"/>
      <c r="G5" s="59" t="s">
        <v>106</v>
      </c>
      <c r="H5" s="60" t="s">
        <v>290</v>
      </c>
      <c r="I5" s="60" t="s">
        <v>275</v>
      </c>
    </row>
    <row r="6" spans="1:9" x14ac:dyDescent="0.2">
      <c r="A6" s="276">
        <v>1</v>
      </c>
      <c r="B6" s="245"/>
      <c r="C6" s="245"/>
      <c r="D6" s="245"/>
      <c r="E6" s="245"/>
      <c r="F6" s="245"/>
      <c r="G6" s="61">
        <v>2</v>
      </c>
      <c r="H6" s="60" t="s">
        <v>166</v>
      </c>
      <c r="I6" s="60" t="s">
        <v>167</v>
      </c>
    </row>
    <row r="7" spans="1:9" x14ac:dyDescent="0.2">
      <c r="A7" s="277" t="s">
        <v>168</v>
      </c>
      <c r="B7" s="279"/>
      <c r="C7" s="279"/>
      <c r="D7" s="279"/>
      <c r="E7" s="279"/>
      <c r="F7" s="279"/>
      <c r="G7" s="279"/>
      <c r="H7" s="279"/>
      <c r="I7" s="279"/>
    </row>
    <row r="8" spans="1:9" x14ac:dyDescent="0.2">
      <c r="A8" s="252" t="s">
        <v>218</v>
      </c>
      <c r="B8" s="252"/>
      <c r="C8" s="252"/>
      <c r="D8" s="252"/>
      <c r="E8" s="252"/>
      <c r="F8" s="252"/>
      <c r="G8" s="57">
        <v>1</v>
      </c>
      <c r="H8" s="74">
        <v>436096076.63999999</v>
      </c>
      <c r="I8" s="74">
        <v>490096370.81999999</v>
      </c>
    </row>
    <row r="9" spans="1:9" x14ac:dyDescent="0.2">
      <c r="A9" s="252" t="s">
        <v>219</v>
      </c>
      <c r="B9" s="252"/>
      <c r="C9" s="252"/>
      <c r="D9" s="252"/>
      <c r="E9" s="252"/>
      <c r="F9" s="252"/>
      <c r="G9" s="57">
        <v>2</v>
      </c>
      <c r="H9" s="74">
        <v>0</v>
      </c>
      <c r="I9" s="74">
        <v>0</v>
      </c>
    </row>
    <row r="10" spans="1:9" x14ac:dyDescent="0.2">
      <c r="A10" s="252" t="s">
        <v>220</v>
      </c>
      <c r="B10" s="252"/>
      <c r="C10" s="252"/>
      <c r="D10" s="252"/>
      <c r="E10" s="252"/>
      <c r="F10" s="252"/>
      <c r="G10" s="57">
        <v>3</v>
      </c>
      <c r="H10" s="74">
        <v>464.08</v>
      </c>
      <c r="I10" s="74">
        <v>5208.8999999999996</v>
      </c>
    </row>
    <row r="11" spans="1:9" x14ac:dyDescent="0.2">
      <c r="A11" s="252" t="s">
        <v>221</v>
      </c>
      <c r="B11" s="252"/>
      <c r="C11" s="252"/>
      <c r="D11" s="252"/>
      <c r="E11" s="252"/>
      <c r="F11" s="252"/>
      <c r="G11" s="57">
        <v>4</v>
      </c>
      <c r="H11" s="74">
        <v>14250857.380000001</v>
      </c>
      <c r="I11" s="74">
        <v>15322347.66</v>
      </c>
    </row>
    <row r="12" spans="1:9" x14ac:dyDescent="0.2">
      <c r="A12" s="252" t="s">
        <v>370</v>
      </c>
      <c r="B12" s="252"/>
      <c r="C12" s="252"/>
      <c r="D12" s="252"/>
      <c r="E12" s="252"/>
      <c r="F12" s="252"/>
      <c r="G12" s="57">
        <v>5</v>
      </c>
      <c r="H12" s="74">
        <v>1173964.8600000001</v>
      </c>
      <c r="I12" s="74">
        <v>1465464.67</v>
      </c>
    </row>
    <row r="13" spans="1:9" ht="24" customHeight="1" x14ac:dyDescent="0.2">
      <c r="A13" s="263" t="s">
        <v>378</v>
      </c>
      <c r="B13" s="263"/>
      <c r="C13" s="263"/>
      <c r="D13" s="263"/>
      <c r="E13" s="263"/>
      <c r="F13" s="263"/>
      <c r="G13" s="58">
        <v>6</v>
      </c>
      <c r="H13" s="77">
        <f>SUM(H8:H12)</f>
        <v>451521362.95999998</v>
      </c>
      <c r="I13" s="77">
        <f>SUM(I8:I12)</f>
        <v>506889392.05000001</v>
      </c>
    </row>
    <row r="14" spans="1:9" x14ac:dyDescent="0.2">
      <c r="A14" s="252" t="s">
        <v>371</v>
      </c>
      <c r="B14" s="252"/>
      <c r="C14" s="252"/>
      <c r="D14" s="252"/>
      <c r="E14" s="252"/>
      <c r="F14" s="252"/>
      <c r="G14" s="57">
        <v>7</v>
      </c>
      <c r="H14" s="74">
        <v>-238381854.88999999</v>
      </c>
      <c r="I14" s="74">
        <v>-279284448.95999998</v>
      </c>
    </row>
    <row r="15" spans="1:9" x14ac:dyDescent="0.2">
      <c r="A15" s="252" t="s">
        <v>372</v>
      </c>
      <c r="B15" s="252"/>
      <c r="C15" s="252"/>
      <c r="D15" s="252"/>
      <c r="E15" s="252"/>
      <c r="F15" s="252"/>
      <c r="G15" s="57">
        <v>8</v>
      </c>
      <c r="H15" s="74">
        <v>-41103222.299999997</v>
      </c>
      <c r="I15" s="74">
        <v>-48966444.130000003</v>
      </c>
    </row>
    <row r="16" spans="1:9" x14ac:dyDescent="0.2">
      <c r="A16" s="252" t="s">
        <v>373</v>
      </c>
      <c r="B16" s="252"/>
      <c r="C16" s="252"/>
      <c r="D16" s="252"/>
      <c r="E16" s="252"/>
      <c r="F16" s="252"/>
      <c r="G16" s="57">
        <v>9</v>
      </c>
      <c r="H16" s="74">
        <v>-410181.52</v>
      </c>
      <c r="I16" s="74">
        <v>-588536.48</v>
      </c>
    </row>
    <row r="17" spans="1:9" x14ac:dyDescent="0.2">
      <c r="A17" s="252" t="s">
        <v>374</v>
      </c>
      <c r="B17" s="252"/>
      <c r="C17" s="252"/>
      <c r="D17" s="252"/>
      <c r="E17" s="252"/>
      <c r="F17" s="252"/>
      <c r="G17" s="57">
        <v>10</v>
      </c>
      <c r="H17" s="74">
        <v>-103156.97</v>
      </c>
      <c r="I17" s="74">
        <v>-235588.74</v>
      </c>
    </row>
    <row r="18" spans="1:9" x14ac:dyDescent="0.2">
      <c r="A18" s="252" t="s">
        <v>375</v>
      </c>
      <c r="B18" s="252"/>
      <c r="C18" s="252"/>
      <c r="D18" s="252"/>
      <c r="E18" s="252"/>
      <c r="F18" s="252"/>
      <c r="G18" s="57">
        <v>11</v>
      </c>
      <c r="H18" s="74">
        <v>-28499789.25</v>
      </c>
      <c r="I18" s="74">
        <v>-26354471.609999999</v>
      </c>
    </row>
    <row r="19" spans="1:9" x14ac:dyDescent="0.2">
      <c r="A19" s="252" t="s">
        <v>376</v>
      </c>
      <c r="B19" s="252"/>
      <c r="C19" s="252"/>
      <c r="D19" s="252"/>
      <c r="E19" s="252"/>
      <c r="F19" s="252"/>
      <c r="G19" s="57">
        <v>12</v>
      </c>
      <c r="H19" s="74">
        <v>-2650283.92</v>
      </c>
      <c r="I19" s="74">
        <f>-5870.48-299125.65-2513100.36</f>
        <v>-2818096.49</v>
      </c>
    </row>
    <row r="20" spans="1:9" ht="26.25" customHeight="1" x14ac:dyDescent="0.2">
      <c r="A20" s="263" t="s">
        <v>379</v>
      </c>
      <c r="B20" s="263"/>
      <c r="C20" s="263"/>
      <c r="D20" s="263"/>
      <c r="E20" s="263"/>
      <c r="F20" s="263"/>
      <c r="G20" s="58">
        <v>13</v>
      </c>
      <c r="H20" s="77">
        <f>SUM(H14:H19)</f>
        <v>-311148488.85000002</v>
      </c>
      <c r="I20" s="77">
        <f>SUM(I14:I19)</f>
        <v>-358247586.41000003</v>
      </c>
    </row>
    <row r="21" spans="1:9" ht="25.9" customHeight="1" x14ac:dyDescent="0.2">
      <c r="A21" s="261" t="s">
        <v>380</v>
      </c>
      <c r="B21" s="261"/>
      <c r="C21" s="261"/>
      <c r="D21" s="261"/>
      <c r="E21" s="261"/>
      <c r="F21" s="261"/>
      <c r="G21" s="58">
        <v>14</v>
      </c>
      <c r="H21" s="73">
        <f>H13+H20</f>
        <v>140372874.11000001</v>
      </c>
      <c r="I21" s="73">
        <f>I13+I20</f>
        <v>148641805.63999999</v>
      </c>
    </row>
    <row r="22" spans="1:9" x14ac:dyDescent="0.2">
      <c r="A22" s="277" t="s">
        <v>186</v>
      </c>
      <c r="B22" s="279"/>
      <c r="C22" s="279"/>
      <c r="D22" s="279"/>
      <c r="E22" s="279"/>
      <c r="F22" s="279"/>
      <c r="G22" s="279"/>
      <c r="H22" s="279"/>
      <c r="I22" s="279"/>
    </row>
    <row r="23" spans="1:9" ht="26.45" customHeight="1" x14ac:dyDescent="0.2">
      <c r="A23" s="252" t="s">
        <v>222</v>
      </c>
      <c r="B23" s="252"/>
      <c r="C23" s="252"/>
      <c r="D23" s="252"/>
      <c r="E23" s="252"/>
      <c r="F23" s="252"/>
      <c r="G23" s="57">
        <v>15</v>
      </c>
      <c r="H23" s="74">
        <v>47503.53</v>
      </c>
      <c r="I23" s="74">
        <v>11450.71</v>
      </c>
    </row>
    <row r="24" spans="1:9" x14ac:dyDescent="0.2">
      <c r="A24" s="252" t="s">
        <v>223</v>
      </c>
      <c r="B24" s="252"/>
      <c r="C24" s="252"/>
      <c r="D24" s="252"/>
      <c r="E24" s="252"/>
      <c r="F24" s="252"/>
      <c r="G24" s="57">
        <v>16</v>
      </c>
      <c r="H24" s="74">
        <v>0</v>
      </c>
      <c r="I24" s="74">
        <v>49083000</v>
      </c>
    </row>
    <row r="25" spans="1:9" x14ac:dyDescent="0.2">
      <c r="A25" s="252" t="s">
        <v>224</v>
      </c>
      <c r="B25" s="252"/>
      <c r="C25" s="252"/>
      <c r="D25" s="252"/>
      <c r="E25" s="252"/>
      <c r="F25" s="252"/>
      <c r="G25" s="57">
        <v>17</v>
      </c>
      <c r="H25" s="74">
        <v>2988448</v>
      </c>
      <c r="I25" s="74">
        <v>3852710.59</v>
      </c>
    </row>
    <row r="26" spans="1:9" x14ac:dyDescent="0.2">
      <c r="A26" s="252" t="s">
        <v>225</v>
      </c>
      <c r="B26" s="252"/>
      <c r="C26" s="252"/>
      <c r="D26" s="252"/>
      <c r="E26" s="252"/>
      <c r="F26" s="252"/>
      <c r="G26" s="57">
        <v>18</v>
      </c>
      <c r="H26" s="74">
        <v>1144673.29</v>
      </c>
      <c r="I26" s="74">
        <v>58192</v>
      </c>
    </row>
    <row r="27" spans="1:9" x14ac:dyDescent="0.2">
      <c r="A27" s="252" t="s">
        <v>226</v>
      </c>
      <c r="B27" s="252"/>
      <c r="C27" s="252"/>
      <c r="D27" s="252"/>
      <c r="E27" s="252"/>
      <c r="F27" s="252"/>
      <c r="G27" s="57">
        <v>19</v>
      </c>
      <c r="H27" s="74">
        <v>13544357.949999999</v>
      </c>
      <c r="I27" s="74">
        <v>203000000</v>
      </c>
    </row>
    <row r="28" spans="1:9" x14ac:dyDescent="0.2">
      <c r="A28" s="252" t="s">
        <v>227</v>
      </c>
      <c r="B28" s="252"/>
      <c r="C28" s="252"/>
      <c r="D28" s="252"/>
      <c r="E28" s="252"/>
      <c r="F28" s="252"/>
      <c r="G28" s="57">
        <v>20</v>
      </c>
      <c r="H28" s="74">
        <v>0</v>
      </c>
      <c r="I28" s="74">
        <v>0</v>
      </c>
    </row>
    <row r="29" spans="1:9" ht="25.15" customHeight="1" x14ac:dyDescent="0.2">
      <c r="A29" s="267" t="s">
        <v>407</v>
      </c>
      <c r="B29" s="267"/>
      <c r="C29" s="267"/>
      <c r="D29" s="267"/>
      <c r="E29" s="267"/>
      <c r="F29" s="267"/>
      <c r="G29" s="58">
        <v>21</v>
      </c>
      <c r="H29" s="73">
        <f>SUM(H23:H28)</f>
        <v>17724982.77</v>
      </c>
      <c r="I29" s="73">
        <f>SUM(I23:I28)</f>
        <v>256005353.30000001</v>
      </c>
    </row>
    <row r="30" spans="1:9" ht="21" customHeight="1" x14ac:dyDescent="0.2">
      <c r="A30" s="252" t="s">
        <v>228</v>
      </c>
      <c r="B30" s="252"/>
      <c r="C30" s="252"/>
      <c r="D30" s="252"/>
      <c r="E30" s="252"/>
      <c r="F30" s="252"/>
      <c r="G30" s="57">
        <v>22</v>
      </c>
      <c r="H30" s="74">
        <v>-17877645.199999999</v>
      </c>
      <c r="I30" s="74">
        <v>-21479018.23</v>
      </c>
    </row>
    <row r="31" spans="1:9" x14ac:dyDescent="0.2">
      <c r="A31" s="252" t="s">
        <v>229</v>
      </c>
      <c r="B31" s="252"/>
      <c r="C31" s="252"/>
      <c r="D31" s="252"/>
      <c r="E31" s="252"/>
      <c r="F31" s="252"/>
      <c r="G31" s="57">
        <v>23</v>
      </c>
      <c r="H31" s="74">
        <v>-14903400</v>
      </c>
      <c r="I31" s="74">
        <v>-67323221.980000004</v>
      </c>
    </row>
    <row r="32" spans="1:9" x14ac:dyDescent="0.2">
      <c r="A32" s="252" t="s">
        <v>377</v>
      </c>
      <c r="B32" s="252"/>
      <c r="C32" s="252"/>
      <c r="D32" s="252"/>
      <c r="E32" s="252"/>
      <c r="F32" s="252"/>
      <c r="G32" s="57">
        <v>24</v>
      </c>
      <c r="H32" s="74">
        <v>-95737687.069999993</v>
      </c>
      <c r="I32" s="74">
        <v>-271000000</v>
      </c>
    </row>
    <row r="33" spans="1:9" x14ac:dyDescent="0.2">
      <c r="A33" s="252" t="s">
        <v>230</v>
      </c>
      <c r="B33" s="252"/>
      <c r="C33" s="252"/>
      <c r="D33" s="252"/>
      <c r="E33" s="252"/>
      <c r="F33" s="252"/>
      <c r="G33" s="57">
        <v>25</v>
      </c>
      <c r="H33" s="74">
        <v>0</v>
      </c>
      <c r="I33" s="74">
        <v>0</v>
      </c>
    </row>
    <row r="34" spans="1:9" x14ac:dyDescent="0.2">
      <c r="A34" s="252" t="s">
        <v>231</v>
      </c>
      <c r="B34" s="252"/>
      <c r="C34" s="252"/>
      <c r="D34" s="252"/>
      <c r="E34" s="252"/>
      <c r="F34" s="252"/>
      <c r="G34" s="57">
        <v>26</v>
      </c>
      <c r="H34" s="74">
        <v>0</v>
      </c>
      <c r="I34" s="74">
        <v>0</v>
      </c>
    </row>
    <row r="35" spans="1:9" ht="28.9" customHeight="1" x14ac:dyDescent="0.2">
      <c r="A35" s="267" t="s">
        <v>408</v>
      </c>
      <c r="B35" s="267"/>
      <c r="C35" s="267"/>
      <c r="D35" s="267"/>
      <c r="E35" s="267"/>
      <c r="F35" s="267"/>
      <c r="G35" s="58">
        <v>27</v>
      </c>
      <c r="H35" s="73">
        <f>SUM(H30:H34)</f>
        <v>-128518732.27</v>
      </c>
      <c r="I35" s="73">
        <f>SUM(I30:I34)</f>
        <v>-359802240.20999998</v>
      </c>
    </row>
    <row r="36" spans="1:9" ht="26.45" customHeight="1" x14ac:dyDescent="0.2">
      <c r="A36" s="261" t="s">
        <v>381</v>
      </c>
      <c r="B36" s="261"/>
      <c r="C36" s="261"/>
      <c r="D36" s="261"/>
      <c r="E36" s="261"/>
      <c r="F36" s="261"/>
      <c r="G36" s="58">
        <v>28</v>
      </c>
      <c r="H36" s="73">
        <f>H29+H35</f>
        <v>-110793749.5</v>
      </c>
      <c r="I36" s="73">
        <f>I29+I35</f>
        <v>-103796886.91</v>
      </c>
    </row>
    <row r="37" spans="1:9" x14ac:dyDescent="0.2">
      <c r="A37" s="277" t="s">
        <v>201</v>
      </c>
      <c r="B37" s="279"/>
      <c r="C37" s="279"/>
      <c r="D37" s="279"/>
      <c r="E37" s="279"/>
      <c r="F37" s="279"/>
      <c r="G37" s="279">
        <v>0</v>
      </c>
      <c r="H37" s="279"/>
      <c r="I37" s="279"/>
    </row>
    <row r="38" spans="1:9" x14ac:dyDescent="0.2">
      <c r="A38" s="230" t="s">
        <v>232</v>
      </c>
      <c r="B38" s="230"/>
      <c r="C38" s="230"/>
      <c r="D38" s="230"/>
      <c r="E38" s="230"/>
      <c r="F38" s="230"/>
      <c r="G38" s="57">
        <v>29</v>
      </c>
      <c r="H38" s="74">
        <v>0</v>
      </c>
      <c r="I38" s="74">
        <v>0</v>
      </c>
    </row>
    <row r="39" spans="1:9" ht="21.6" customHeight="1" x14ac:dyDescent="0.2">
      <c r="A39" s="230" t="s">
        <v>233</v>
      </c>
      <c r="B39" s="230"/>
      <c r="C39" s="230"/>
      <c r="D39" s="230"/>
      <c r="E39" s="230"/>
      <c r="F39" s="230"/>
      <c r="G39" s="57">
        <v>30</v>
      </c>
      <c r="H39" s="74">
        <v>0</v>
      </c>
      <c r="I39" s="74">
        <v>0</v>
      </c>
    </row>
    <row r="40" spans="1:9" x14ac:dyDescent="0.2">
      <c r="A40" s="230" t="s">
        <v>234</v>
      </c>
      <c r="B40" s="230"/>
      <c r="C40" s="230"/>
      <c r="D40" s="230"/>
      <c r="E40" s="230"/>
      <c r="F40" s="230"/>
      <c r="G40" s="57">
        <v>31</v>
      </c>
      <c r="H40" s="74">
        <v>0</v>
      </c>
      <c r="I40" s="74">
        <v>12000000</v>
      </c>
    </row>
    <row r="41" spans="1:9" x14ac:dyDescent="0.2">
      <c r="A41" s="230" t="s">
        <v>235</v>
      </c>
      <c r="B41" s="230"/>
      <c r="C41" s="230"/>
      <c r="D41" s="230"/>
      <c r="E41" s="230"/>
      <c r="F41" s="230"/>
      <c r="G41" s="57">
        <v>32</v>
      </c>
      <c r="H41" s="74">
        <v>330484.24</v>
      </c>
      <c r="I41" s="74">
        <v>427619.75</v>
      </c>
    </row>
    <row r="42" spans="1:9" ht="26.45" customHeight="1" x14ac:dyDescent="0.2">
      <c r="A42" s="267" t="s">
        <v>409</v>
      </c>
      <c r="B42" s="267"/>
      <c r="C42" s="267"/>
      <c r="D42" s="267"/>
      <c r="E42" s="267"/>
      <c r="F42" s="267"/>
      <c r="G42" s="58">
        <v>33</v>
      </c>
      <c r="H42" s="73">
        <f>H41+H40+H39+H38</f>
        <v>330484.24</v>
      </c>
      <c r="I42" s="73">
        <f>I41+I40+I39+I38</f>
        <v>12427619.75</v>
      </c>
    </row>
    <row r="43" spans="1:9" ht="22.9" customHeight="1" x14ac:dyDescent="0.2">
      <c r="A43" s="230" t="s">
        <v>236</v>
      </c>
      <c r="B43" s="230"/>
      <c r="C43" s="230"/>
      <c r="D43" s="230"/>
      <c r="E43" s="230"/>
      <c r="F43" s="230"/>
      <c r="G43" s="57">
        <v>34</v>
      </c>
      <c r="H43" s="74">
        <v>-1000000</v>
      </c>
      <c r="I43" s="74">
        <v>-1727272.72</v>
      </c>
    </row>
    <row r="44" spans="1:9" x14ac:dyDescent="0.2">
      <c r="A44" s="230" t="s">
        <v>237</v>
      </c>
      <c r="B44" s="230"/>
      <c r="C44" s="230"/>
      <c r="D44" s="230"/>
      <c r="E44" s="230"/>
      <c r="F44" s="230"/>
      <c r="G44" s="57">
        <v>35</v>
      </c>
      <c r="H44" s="74">
        <v>-16231616</v>
      </c>
      <c r="I44" s="74">
        <v>-40663393.280000001</v>
      </c>
    </row>
    <row r="45" spans="1:9" x14ac:dyDescent="0.2">
      <c r="A45" s="230" t="s">
        <v>238</v>
      </c>
      <c r="B45" s="230"/>
      <c r="C45" s="230"/>
      <c r="D45" s="230"/>
      <c r="E45" s="230"/>
      <c r="F45" s="230"/>
      <c r="G45" s="57">
        <v>36</v>
      </c>
      <c r="H45" s="74">
        <v>0</v>
      </c>
      <c r="I45" s="74">
        <v>0</v>
      </c>
    </row>
    <row r="46" spans="1:9" ht="25.15" customHeight="1" x14ac:dyDescent="0.2">
      <c r="A46" s="230" t="s">
        <v>239</v>
      </c>
      <c r="B46" s="230"/>
      <c r="C46" s="230"/>
      <c r="D46" s="230"/>
      <c r="E46" s="230"/>
      <c r="F46" s="230"/>
      <c r="G46" s="57">
        <v>37</v>
      </c>
      <c r="H46" s="74">
        <v>0</v>
      </c>
      <c r="I46" s="74">
        <v>0</v>
      </c>
    </row>
    <row r="47" spans="1:9" x14ac:dyDescent="0.2">
      <c r="A47" s="230" t="s">
        <v>240</v>
      </c>
      <c r="B47" s="230"/>
      <c r="C47" s="230"/>
      <c r="D47" s="230"/>
      <c r="E47" s="230"/>
      <c r="F47" s="230"/>
      <c r="G47" s="57">
        <v>38</v>
      </c>
      <c r="H47" s="74">
        <v>-1132924.7</v>
      </c>
      <c r="I47" s="74">
        <v>-942440.86</v>
      </c>
    </row>
    <row r="48" spans="1:9" ht="25.15" customHeight="1" x14ac:dyDescent="0.2">
      <c r="A48" s="267" t="s">
        <v>410</v>
      </c>
      <c r="B48" s="267"/>
      <c r="C48" s="267"/>
      <c r="D48" s="267"/>
      <c r="E48" s="267"/>
      <c r="F48" s="267"/>
      <c r="G48" s="58">
        <v>39</v>
      </c>
      <c r="H48" s="73">
        <f>H47+H46+H45+H44+H43</f>
        <v>-18364540.699999999</v>
      </c>
      <c r="I48" s="73">
        <f>I47+I46+I45+I44+I43</f>
        <v>-43333106.859999999</v>
      </c>
    </row>
    <row r="49" spans="1:9" ht="28.15" customHeight="1" x14ac:dyDescent="0.2">
      <c r="A49" s="261" t="s">
        <v>420</v>
      </c>
      <c r="B49" s="261"/>
      <c r="C49" s="261"/>
      <c r="D49" s="261"/>
      <c r="E49" s="261"/>
      <c r="F49" s="261"/>
      <c r="G49" s="58">
        <v>40</v>
      </c>
      <c r="H49" s="73">
        <f>H48+H42</f>
        <v>-18034056.460000001</v>
      </c>
      <c r="I49" s="73">
        <f>I48+I42</f>
        <v>-30905487.109999999</v>
      </c>
    </row>
    <row r="50" spans="1:9" x14ac:dyDescent="0.2">
      <c r="A50" s="252" t="s">
        <v>241</v>
      </c>
      <c r="B50" s="252"/>
      <c r="C50" s="252"/>
      <c r="D50" s="252"/>
      <c r="E50" s="252"/>
      <c r="F50" s="252"/>
      <c r="G50" s="57">
        <v>41</v>
      </c>
      <c r="H50" s="74">
        <v>-141024</v>
      </c>
      <c r="I50" s="74">
        <v>-37331.519999999997</v>
      </c>
    </row>
    <row r="51" spans="1:9" ht="24.6" customHeight="1" x14ac:dyDescent="0.2">
      <c r="A51" s="261" t="s">
        <v>382</v>
      </c>
      <c r="B51" s="261"/>
      <c r="C51" s="261"/>
      <c r="D51" s="261"/>
      <c r="E51" s="261"/>
      <c r="F51" s="261"/>
      <c r="G51" s="58">
        <v>42</v>
      </c>
      <c r="H51" s="73">
        <f>H21+H36+H49+H50</f>
        <v>11404044.15</v>
      </c>
      <c r="I51" s="73">
        <f>I21+I36+I49+I50</f>
        <v>13902100.1</v>
      </c>
    </row>
    <row r="52" spans="1:9" x14ac:dyDescent="0.2">
      <c r="A52" s="278" t="s">
        <v>215</v>
      </c>
      <c r="B52" s="278"/>
      <c r="C52" s="278"/>
      <c r="D52" s="278"/>
      <c r="E52" s="278"/>
      <c r="F52" s="278"/>
      <c r="G52" s="57">
        <v>43</v>
      </c>
      <c r="H52" s="74">
        <v>53056032.969999999</v>
      </c>
      <c r="I52" s="74">
        <f>+H53</f>
        <v>64460077.119999997</v>
      </c>
    </row>
    <row r="53" spans="1:9" ht="28.9" customHeight="1" x14ac:dyDescent="0.2">
      <c r="A53" s="278" t="s">
        <v>383</v>
      </c>
      <c r="B53" s="278"/>
      <c r="C53" s="278"/>
      <c r="D53" s="278"/>
      <c r="E53" s="278"/>
      <c r="F53" s="278"/>
      <c r="G53" s="57">
        <v>44</v>
      </c>
      <c r="H53" s="78">
        <f>H52+H51</f>
        <v>64460077.119999997</v>
      </c>
      <c r="I53" s="78">
        <f>I52+I51</f>
        <v>78362177.219999999</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9055118110236221" right="0.23622047244094491" top="0.59055118110236227" bottom="0.39370078740157483" header="0.51181102362204722" footer="0.51181102362204722"/>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63"/>
  <sheetViews>
    <sheetView view="pageBreakPreview" topLeftCell="A21" zoomScale="90" zoomScaleNormal="100" zoomScaleSheetLayoutView="90" workbookViewId="0">
      <selection activeCell="V55" sqref="V55"/>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81" t="s">
        <v>242</v>
      </c>
      <c r="B1" s="282"/>
      <c r="C1" s="282"/>
      <c r="D1" s="282"/>
      <c r="E1" s="282"/>
      <c r="F1" s="282"/>
      <c r="G1" s="282"/>
      <c r="H1" s="282"/>
      <c r="I1" s="282"/>
      <c r="J1" s="282"/>
      <c r="K1" s="26"/>
    </row>
    <row r="2" spans="1:26" ht="15.75" x14ac:dyDescent="0.2">
      <c r="A2" s="3"/>
      <c r="B2" s="4"/>
      <c r="C2" s="283" t="s">
        <v>243</v>
      </c>
      <c r="D2" s="283"/>
      <c r="E2" s="5">
        <v>45658</v>
      </c>
      <c r="F2" s="6" t="s">
        <v>0</v>
      </c>
      <c r="G2" s="5">
        <v>46022</v>
      </c>
      <c r="H2" s="27"/>
      <c r="I2" s="27"/>
      <c r="J2" s="27"/>
      <c r="K2" s="26"/>
      <c r="Y2" s="28" t="s">
        <v>435</v>
      </c>
    </row>
    <row r="3" spans="1:26" ht="13.5" customHeight="1" x14ac:dyDescent="0.2">
      <c r="A3" s="286" t="s">
        <v>244</v>
      </c>
      <c r="B3" s="287"/>
      <c r="C3" s="287"/>
      <c r="D3" s="287"/>
      <c r="E3" s="287"/>
      <c r="F3" s="287"/>
      <c r="G3" s="286" t="s">
        <v>3</v>
      </c>
      <c r="H3" s="289" t="s">
        <v>245</v>
      </c>
      <c r="I3" s="289"/>
      <c r="J3" s="289"/>
      <c r="K3" s="289"/>
      <c r="L3" s="289"/>
      <c r="M3" s="289"/>
      <c r="N3" s="289"/>
      <c r="O3" s="289"/>
      <c r="P3" s="289"/>
      <c r="Q3" s="289"/>
      <c r="R3" s="289"/>
      <c r="S3" s="289"/>
      <c r="T3" s="289"/>
      <c r="U3" s="289"/>
      <c r="V3" s="289"/>
      <c r="W3" s="289"/>
      <c r="X3" s="289"/>
      <c r="Y3" s="289" t="s">
        <v>387</v>
      </c>
      <c r="Z3" s="289" t="s">
        <v>246</v>
      </c>
    </row>
    <row r="4" spans="1:26" ht="90" x14ac:dyDescent="0.2">
      <c r="A4" s="287"/>
      <c r="B4" s="287"/>
      <c r="C4" s="287"/>
      <c r="D4" s="287"/>
      <c r="E4" s="287"/>
      <c r="F4" s="287"/>
      <c r="G4" s="288"/>
      <c r="H4" s="79" t="s">
        <v>247</v>
      </c>
      <c r="I4" s="79" t="s">
        <v>248</v>
      </c>
      <c r="J4" s="79" t="s">
        <v>249</v>
      </c>
      <c r="K4" s="79" t="s">
        <v>250</v>
      </c>
      <c r="L4" s="79" t="s">
        <v>251</v>
      </c>
      <c r="M4" s="79" t="s">
        <v>252</v>
      </c>
      <c r="N4" s="79" t="s">
        <v>253</v>
      </c>
      <c r="O4" s="79" t="s">
        <v>254</v>
      </c>
      <c r="P4" s="80" t="s">
        <v>384</v>
      </c>
      <c r="Q4" s="79" t="s">
        <v>255</v>
      </c>
      <c r="R4" s="79" t="s">
        <v>256</v>
      </c>
      <c r="S4" s="80" t="s">
        <v>385</v>
      </c>
      <c r="T4" s="80" t="s">
        <v>386</v>
      </c>
      <c r="U4" s="80" t="s">
        <v>426</v>
      </c>
      <c r="V4" s="79" t="s">
        <v>257</v>
      </c>
      <c r="W4" s="79" t="s">
        <v>258</v>
      </c>
      <c r="X4" s="79" t="s">
        <v>259</v>
      </c>
      <c r="Y4" s="290"/>
      <c r="Z4" s="290"/>
    </row>
    <row r="5" spans="1:26" ht="22.5" x14ac:dyDescent="0.2">
      <c r="A5" s="291">
        <v>1</v>
      </c>
      <c r="B5" s="291"/>
      <c r="C5" s="291"/>
      <c r="D5" s="291"/>
      <c r="E5" s="291"/>
      <c r="F5" s="291"/>
      <c r="G5" s="81">
        <v>2</v>
      </c>
      <c r="H5" s="79" t="s">
        <v>166</v>
      </c>
      <c r="I5" s="82" t="s">
        <v>167</v>
      </c>
      <c r="J5" s="79" t="s">
        <v>278</v>
      </c>
      <c r="K5" s="82" t="s">
        <v>279</v>
      </c>
      <c r="L5" s="79" t="s">
        <v>280</v>
      </c>
      <c r="M5" s="82" t="s">
        <v>281</v>
      </c>
      <c r="N5" s="79" t="s">
        <v>282</v>
      </c>
      <c r="O5" s="82" t="s">
        <v>283</v>
      </c>
      <c r="P5" s="79" t="s">
        <v>284</v>
      </c>
      <c r="Q5" s="82" t="s">
        <v>285</v>
      </c>
      <c r="R5" s="79" t="s">
        <v>286</v>
      </c>
      <c r="S5" s="79" t="s">
        <v>287</v>
      </c>
      <c r="T5" s="79" t="s">
        <v>288</v>
      </c>
      <c r="U5" s="79">
        <v>16</v>
      </c>
      <c r="V5" s="79">
        <v>17</v>
      </c>
      <c r="W5" s="79">
        <v>18</v>
      </c>
      <c r="X5" s="79" t="s">
        <v>424</v>
      </c>
      <c r="Y5" s="79">
        <v>20</v>
      </c>
      <c r="Z5" s="82" t="s">
        <v>425</v>
      </c>
    </row>
    <row r="6" spans="1:26" x14ac:dyDescent="0.2">
      <c r="A6" s="292" t="s">
        <v>260</v>
      </c>
      <c r="B6" s="292"/>
      <c r="C6" s="292"/>
      <c r="D6" s="292"/>
      <c r="E6" s="292"/>
      <c r="F6" s="292"/>
      <c r="G6" s="292"/>
      <c r="H6" s="292"/>
      <c r="I6" s="292"/>
      <c r="J6" s="292"/>
      <c r="K6" s="292"/>
      <c r="L6" s="292"/>
      <c r="M6" s="292"/>
      <c r="N6" s="293"/>
      <c r="O6" s="293"/>
      <c r="P6" s="293"/>
      <c r="Q6" s="293"/>
      <c r="R6" s="293"/>
      <c r="S6" s="293"/>
      <c r="T6" s="293"/>
      <c r="U6" s="293"/>
      <c r="V6" s="293"/>
      <c r="W6" s="293"/>
      <c r="X6" s="293"/>
      <c r="Y6" s="293"/>
      <c r="Z6" s="294"/>
    </row>
    <row r="7" spans="1:26" x14ac:dyDescent="0.2">
      <c r="A7" s="295" t="s">
        <v>291</v>
      </c>
      <c r="B7" s="295"/>
      <c r="C7" s="295"/>
      <c r="D7" s="295"/>
      <c r="E7" s="295"/>
      <c r="F7" s="295"/>
      <c r="G7" s="83">
        <v>1</v>
      </c>
      <c r="H7" s="86">
        <v>20449280</v>
      </c>
      <c r="I7" s="86">
        <v>0</v>
      </c>
      <c r="J7" s="86">
        <v>1017782.2</v>
      </c>
      <c r="K7" s="86">
        <v>0</v>
      </c>
      <c r="L7" s="86">
        <v>0</v>
      </c>
      <c r="M7" s="86">
        <v>32865381.050000001</v>
      </c>
      <c r="N7" s="86">
        <v>6102991.6799999997</v>
      </c>
      <c r="O7" s="86">
        <v>0</v>
      </c>
      <c r="P7" s="86">
        <v>1574489.51</v>
      </c>
      <c r="Q7" s="86">
        <v>0</v>
      </c>
      <c r="R7" s="86">
        <v>0</v>
      </c>
      <c r="S7" s="86">
        <v>0</v>
      </c>
      <c r="T7" s="86">
        <v>0</v>
      </c>
      <c r="U7" s="86">
        <v>0</v>
      </c>
      <c r="V7" s="86">
        <v>19379830.149999999</v>
      </c>
      <c r="W7" s="86">
        <v>50712478.100000001</v>
      </c>
      <c r="X7" s="87">
        <f>H7+I7+J7+K7-L7+M7+N7+O7+P7+Q7+R7+V7+W7+S7+T7+U7</f>
        <v>132102232.69</v>
      </c>
      <c r="Y7" s="86">
        <v>0</v>
      </c>
      <c r="Z7" s="87">
        <f>X7+Y7</f>
        <v>132102232.69</v>
      </c>
    </row>
    <row r="8" spans="1:26" x14ac:dyDescent="0.2">
      <c r="A8" s="284" t="s">
        <v>261</v>
      </c>
      <c r="B8" s="284"/>
      <c r="C8" s="284"/>
      <c r="D8" s="284"/>
      <c r="E8" s="284"/>
      <c r="F8" s="284"/>
      <c r="G8" s="83">
        <v>2</v>
      </c>
      <c r="H8" s="86">
        <v>0</v>
      </c>
      <c r="I8" s="86">
        <v>0</v>
      </c>
      <c r="J8" s="86">
        <v>0</v>
      </c>
      <c r="K8" s="86">
        <v>0</v>
      </c>
      <c r="L8" s="86">
        <v>0</v>
      </c>
      <c r="M8" s="86">
        <v>0</v>
      </c>
      <c r="N8" s="86">
        <v>0</v>
      </c>
      <c r="O8" s="86">
        <v>0</v>
      </c>
      <c r="P8" s="86">
        <v>0</v>
      </c>
      <c r="Q8" s="86">
        <v>0</v>
      </c>
      <c r="R8" s="86">
        <v>0</v>
      </c>
      <c r="S8" s="86">
        <v>0</v>
      </c>
      <c r="T8" s="86">
        <v>0</v>
      </c>
      <c r="U8" s="86">
        <v>0</v>
      </c>
      <c r="V8" s="86">
        <v>0</v>
      </c>
      <c r="W8" s="86">
        <v>0</v>
      </c>
      <c r="X8" s="87">
        <f t="shared" ref="X8:X9" si="0">H8+I8+J8+K8-L8+M8+N8+O8+P8+Q8+R8+V8+W8+S8+T8+U8</f>
        <v>0</v>
      </c>
      <c r="Y8" s="86">
        <v>0</v>
      </c>
      <c r="Z8" s="87">
        <f t="shared" ref="Z8:Z9" si="1">X8+Y8</f>
        <v>0</v>
      </c>
    </row>
    <row r="9" spans="1:26" x14ac:dyDescent="0.2">
      <c r="A9" s="284" t="s">
        <v>262</v>
      </c>
      <c r="B9" s="284"/>
      <c r="C9" s="284"/>
      <c r="D9" s="284"/>
      <c r="E9" s="284"/>
      <c r="F9" s="284"/>
      <c r="G9" s="83">
        <v>3</v>
      </c>
      <c r="H9" s="86">
        <v>0</v>
      </c>
      <c r="I9" s="86">
        <v>0</v>
      </c>
      <c r="J9" s="86">
        <v>0</v>
      </c>
      <c r="K9" s="86">
        <v>0</v>
      </c>
      <c r="L9" s="86">
        <v>0</v>
      </c>
      <c r="M9" s="86">
        <v>0</v>
      </c>
      <c r="N9" s="86">
        <v>0</v>
      </c>
      <c r="O9" s="86">
        <v>0</v>
      </c>
      <c r="P9" s="86">
        <v>0</v>
      </c>
      <c r="Q9" s="86">
        <v>0</v>
      </c>
      <c r="R9" s="86">
        <v>0</v>
      </c>
      <c r="S9" s="86">
        <v>0</v>
      </c>
      <c r="T9" s="86">
        <v>0</v>
      </c>
      <c r="U9" s="86">
        <v>0</v>
      </c>
      <c r="V9" s="86">
        <v>0</v>
      </c>
      <c r="W9" s="86">
        <v>0</v>
      </c>
      <c r="X9" s="87">
        <f t="shared" si="0"/>
        <v>0</v>
      </c>
      <c r="Y9" s="86">
        <v>0</v>
      </c>
      <c r="Z9" s="87">
        <f t="shared" si="1"/>
        <v>0</v>
      </c>
    </row>
    <row r="10" spans="1:26" ht="22.5" customHeight="1" x14ac:dyDescent="0.2">
      <c r="A10" s="285" t="s">
        <v>292</v>
      </c>
      <c r="B10" s="285"/>
      <c r="C10" s="285"/>
      <c r="D10" s="285"/>
      <c r="E10" s="285"/>
      <c r="F10" s="285"/>
      <c r="G10" s="84">
        <v>4</v>
      </c>
      <c r="H10" s="88">
        <f>H7+H8+H9</f>
        <v>20449280</v>
      </c>
      <c r="I10" s="88">
        <f t="shared" ref="I10:V10" si="2">I7+I8+I9</f>
        <v>0</v>
      </c>
      <c r="J10" s="88">
        <f t="shared" si="2"/>
        <v>1017782.2</v>
      </c>
      <c r="K10" s="88">
        <f t="shared" si="2"/>
        <v>0</v>
      </c>
      <c r="L10" s="88">
        <f t="shared" si="2"/>
        <v>0</v>
      </c>
      <c r="M10" s="88">
        <f t="shared" si="2"/>
        <v>32865381.050000001</v>
      </c>
      <c r="N10" s="88">
        <f t="shared" si="2"/>
        <v>6102991.6799999997</v>
      </c>
      <c r="O10" s="88">
        <f t="shared" si="2"/>
        <v>0</v>
      </c>
      <c r="P10" s="88">
        <f t="shared" si="2"/>
        <v>1574489.51</v>
      </c>
      <c r="Q10" s="88">
        <f t="shared" si="2"/>
        <v>0</v>
      </c>
      <c r="R10" s="88">
        <f t="shared" si="2"/>
        <v>0</v>
      </c>
      <c r="S10" s="88">
        <f t="shared" si="2"/>
        <v>0</v>
      </c>
      <c r="T10" s="88">
        <f t="shared" si="2"/>
        <v>0</v>
      </c>
      <c r="U10" s="88">
        <f>U7+U8+U9</f>
        <v>0</v>
      </c>
      <c r="V10" s="88">
        <f t="shared" si="2"/>
        <v>19379830.149999999</v>
      </c>
      <c r="W10" s="88">
        <f>W7+W8+W9</f>
        <v>50712478.100000001</v>
      </c>
      <c r="X10" s="88">
        <f>X7+X8+X9</f>
        <v>132102232.69</v>
      </c>
      <c r="Y10" s="88">
        <f t="shared" ref="Y10:Z10" si="3">Y7+Y8+Y9</f>
        <v>0</v>
      </c>
      <c r="Z10" s="88">
        <f t="shared" si="3"/>
        <v>132102232.69</v>
      </c>
    </row>
    <row r="11" spans="1:26" x14ac:dyDescent="0.2">
      <c r="A11" s="284" t="s">
        <v>263</v>
      </c>
      <c r="B11" s="284"/>
      <c r="C11" s="284"/>
      <c r="D11" s="284"/>
      <c r="E11" s="284"/>
      <c r="F11" s="284"/>
      <c r="G11" s="83">
        <v>5</v>
      </c>
      <c r="H11" s="85">
        <v>0</v>
      </c>
      <c r="I11" s="85">
        <v>0</v>
      </c>
      <c r="J11" s="85">
        <v>0</v>
      </c>
      <c r="K11" s="85">
        <v>0</v>
      </c>
      <c r="L11" s="85">
        <v>0</v>
      </c>
      <c r="M11" s="85">
        <v>0</v>
      </c>
      <c r="N11" s="85">
        <v>0</v>
      </c>
      <c r="O11" s="85">
        <v>0</v>
      </c>
      <c r="P11" s="85">
        <v>0</v>
      </c>
      <c r="Q11" s="85">
        <v>0</v>
      </c>
      <c r="R11" s="85">
        <v>0</v>
      </c>
      <c r="S11" s="85">
        <v>0</v>
      </c>
      <c r="T11" s="85">
        <v>0</v>
      </c>
      <c r="U11" s="86">
        <v>0</v>
      </c>
      <c r="V11" s="85">
        <v>0</v>
      </c>
      <c r="W11" s="86">
        <v>107013744.27</v>
      </c>
      <c r="X11" s="87">
        <f>H11+I11+J11+K11-L11+M11+N11+O11+P11+Q11+R11+V11+W11+S11+T11+U11</f>
        <v>107013744.27</v>
      </c>
      <c r="Y11" s="86">
        <v>0</v>
      </c>
      <c r="Z11" s="87">
        <f t="shared" ref="Z11:Z29" si="4">X11+Y11</f>
        <v>107013744.27</v>
      </c>
    </row>
    <row r="12" spans="1:26" x14ac:dyDescent="0.2">
      <c r="A12" s="284" t="s">
        <v>264</v>
      </c>
      <c r="B12" s="284"/>
      <c r="C12" s="284"/>
      <c r="D12" s="284"/>
      <c r="E12" s="284"/>
      <c r="F12" s="284"/>
      <c r="G12" s="83">
        <v>6</v>
      </c>
      <c r="H12" s="85">
        <v>0</v>
      </c>
      <c r="I12" s="85">
        <v>0</v>
      </c>
      <c r="J12" s="85">
        <v>0</v>
      </c>
      <c r="K12" s="85">
        <v>0</v>
      </c>
      <c r="L12" s="85">
        <v>0</v>
      </c>
      <c r="M12" s="85">
        <v>0</v>
      </c>
      <c r="N12" s="86">
        <v>0</v>
      </c>
      <c r="O12" s="85">
        <v>0</v>
      </c>
      <c r="P12" s="85">
        <v>0</v>
      </c>
      <c r="Q12" s="85">
        <v>0</v>
      </c>
      <c r="R12" s="85">
        <v>0</v>
      </c>
      <c r="S12" s="85">
        <v>0</v>
      </c>
      <c r="T12" s="86">
        <v>0</v>
      </c>
      <c r="U12" s="86">
        <v>0</v>
      </c>
      <c r="V12" s="85">
        <v>0</v>
      </c>
      <c r="W12" s="85">
        <v>0</v>
      </c>
      <c r="X12" s="87">
        <f t="shared" ref="X12:X29" si="5">H12+I12+J12+K12-L12+M12+N12+O12+P12+Q12+R12+V12+W12+S12+T12+U12</f>
        <v>0</v>
      </c>
      <c r="Y12" s="86">
        <v>0</v>
      </c>
      <c r="Z12" s="87">
        <f t="shared" si="4"/>
        <v>0</v>
      </c>
    </row>
    <row r="13" spans="1:26" ht="26.25" customHeight="1" x14ac:dyDescent="0.2">
      <c r="A13" s="284" t="s">
        <v>265</v>
      </c>
      <c r="B13" s="284"/>
      <c r="C13" s="284"/>
      <c r="D13" s="284"/>
      <c r="E13" s="284"/>
      <c r="F13" s="284"/>
      <c r="G13" s="83">
        <v>7</v>
      </c>
      <c r="H13" s="85">
        <v>0</v>
      </c>
      <c r="I13" s="85">
        <v>0</v>
      </c>
      <c r="J13" s="85">
        <v>0</v>
      </c>
      <c r="K13" s="85">
        <v>0</v>
      </c>
      <c r="L13" s="85">
        <v>0</v>
      </c>
      <c r="M13" s="85">
        <v>0</v>
      </c>
      <c r="N13" s="85">
        <v>0</v>
      </c>
      <c r="O13" s="86">
        <v>0</v>
      </c>
      <c r="P13" s="85">
        <v>0</v>
      </c>
      <c r="Q13" s="85">
        <v>0</v>
      </c>
      <c r="R13" s="85">
        <v>0</v>
      </c>
      <c r="S13" s="85">
        <v>0</v>
      </c>
      <c r="T13" s="85">
        <v>0</v>
      </c>
      <c r="U13" s="86">
        <v>0</v>
      </c>
      <c r="V13" s="86">
        <v>0</v>
      </c>
      <c r="W13" s="86">
        <v>0</v>
      </c>
      <c r="X13" s="87">
        <f t="shared" si="5"/>
        <v>0</v>
      </c>
      <c r="Y13" s="86">
        <v>0</v>
      </c>
      <c r="Z13" s="87">
        <f t="shared" si="4"/>
        <v>0</v>
      </c>
    </row>
    <row r="14" spans="1:26" ht="40.5" customHeight="1" x14ac:dyDescent="0.2">
      <c r="A14" s="284" t="s">
        <v>388</v>
      </c>
      <c r="B14" s="284"/>
      <c r="C14" s="284"/>
      <c r="D14" s="284"/>
      <c r="E14" s="284"/>
      <c r="F14" s="284"/>
      <c r="G14" s="83">
        <v>8</v>
      </c>
      <c r="H14" s="85">
        <v>0</v>
      </c>
      <c r="I14" s="85">
        <v>0</v>
      </c>
      <c r="J14" s="85">
        <v>0</v>
      </c>
      <c r="K14" s="85">
        <v>0</v>
      </c>
      <c r="L14" s="85">
        <v>0</v>
      </c>
      <c r="M14" s="85">
        <v>0</v>
      </c>
      <c r="N14" s="85">
        <v>0</v>
      </c>
      <c r="O14" s="85">
        <v>0</v>
      </c>
      <c r="P14" s="86">
        <v>0</v>
      </c>
      <c r="Q14" s="85">
        <v>0</v>
      </c>
      <c r="R14" s="85">
        <v>0</v>
      </c>
      <c r="S14" s="85">
        <v>0</v>
      </c>
      <c r="T14" s="85">
        <v>0</v>
      </c>
      <c r="U14" s="86">
        <v>0</v>
      </c>
      <c r="V14" s="86">
        <v>0</v>
      </c>
      <c r="W14" s="86">
        <v>0</v>
      </c>
      <c r="X14" s="87">
        <f>H14+I14+J14+K14-L14+M14+N14+O14+P14+Q14+R14+V14+W14+S14+T14+U14</f>
        <v>0</v>
      </c>
      <c r="Y14" s="86">
        <v>0</v>
      </c>
      <c r="Z14" s="87">
        <f t="shared" si="4"/>
        <v>0</v>
      </c>
    </row>
    <row r="15" spans="1:26" x14ac:dyDescent="0.2">
      <c r="A15" s="284" t="s">
        <v>266</v>
      </c>
      <c r="B15" s="284"/>
      <c r="C15" s="284"/>
      <c r="D15" s="284"/>
      <c r="E15" s="284"/>
      <c r="F15" s="284"/>
      <c r="G15" s="83">
        <v>9</v>
      </c>
      <c r="H15" s="85">
        <v>0</v>
      </c>
      <c r="I15" s="85">
        <v>0</v>
      </c>
      <c r="J15" s="85">
        <v>0</v>
      </c>
      <c r="K15" s="85">
        <v>0</v>
      </c>
      <c r="L15" s="85">
        <v>0</v>
      </c>
      <c r="M15" s="85">
        <v>0</v>
      </c>
      <c r="N15" s="85">
        <v>0</v>
      </c>
      <c r="O15" s="85">
        <v>0</v>
      </c>
      <c r="P15" s="85">
        <v>0</v>
      </c>
      <c r="Q15" s="86">
        <v>0</v>
      </c>
      <c r="R15" s="85">
        <v>0</v>
      </c>
      <c r="S15" s="85">
        <v>0</v>
      </c>
      <c r="T15" s="85">
        <v>0</v>
      </c>
      <c r="U15" s="86">
        <v>0</v>
      </c>
      <c r="V15" s="86">
        <v>0</v>
      </c>
      <c r="W15" s="86">
        <v>0</v>
      </c>
      <c r="X15" s="87">
        <f t="shared" si="5"/>
        <v>0</v>
      </c>
      <c r="Y15" s="86">
        <v>0</v>
      </c>
      <c r="Z15" s="87">
        <f t="shared" si="4"/>
        <v>0</v>
      </c>
    </row>
    <row r="16" spans="1:26" ht="28.5" customHeight="1" x14ac:dyDescent="0.2">
      <c r="A16" s="284" t="s">
        <v>267</v>
      </c>
      <c r="B16" s="284"/>
      <c r="C16" s="284"/>
      <c r="D16" s="284"/>
      <c r="E16" s="284"/>
      <c r="F16" s="284"/>
      <c r="G16" s="83">
        <v>10</v>
      </c>
      <c r="H16" s="85">
        <v>0</v>
      </c>
      <c r="I16" s="85">
        <v>0</v>
      </c>
      <c r="J16" s="85">
        <v>0</v>
      </c>
      <c r="K16" s="85">
        <v>0</v>
      </c>
      <c r="L16" s="85">
        <v>0</v>
      </c>
      <c r="M16" s="85">
        <v>0</v>
      </c>
      <c r="N16" s="85">
        <v>0</v>
      </c>
      <c r="O16" s="85">
        <v>0</v>
      </c>
      <c r="P16" s="85">
        <v>0</v>
      </c>
      <c r="Q16" s="85">
        <v>0</v>
      </c>
      <c r="R16" s="86">
        <v>0</v>
      </c>
      <c r="S16" s="86">
        <v>0</v>
      </c>
      <c r="T16" s="86">
        <v>0</v>
      </c>
      <c r="U16" s="86">
        <v>0</v>
      </c>
      <c r="V16" s="86">
        <v>0</v>
      </c>
      <c r="W16" s="86">
        <v>0</v>
      </c>
      <c r="X16" s="87">
        <f t="shared" si="5"/>
        <v>0</v>
      </c>
      <c r="Y16" s="86">
        <v>0</v>
      </c>
      <c r="Z16" s="87">
        <f t="shared" si="4"/>
        <v>0</v>
      </c>
    </row>
    <row r="17" spans="1:26" ht="23.25" customHeight="1" x14ac:dyDescent="0.2">
      <c r="A17" s="284" t="s">
        <v>268</v>
      </c>
      <c r="B17" s="284"/>
      <c r="C17" s="284"/>
      <c r="D17" s="284"/>
      <c r="E17" s="284"/>
      <c r="F17" s="284"/>
      <c r="G17" s="83">
        <v>11</v>
      </c>
      <c r="H17" s="85">
        <v>0</v>
      </c>
      <c r="I17" s="85">
        <v>0</v>
      </c>
      <c r="J17" s="85">
        <v>0</v>
      </c>
      <c r="K17" s="85">
        <v>0</v>
      </c>
      <c r="L17" s="85">
        <v>0</v>
      </c>
      <c r="M17" s="85">
        <v>0</v>
      </c>
      <c r="N17" s="86">
        <v>0</v>
      </c>
      <c r="O17" s="86">
        <v>0</v>
      </c>
      <c r="P17" s="86">
        <v>0</v>
      </c>
      <c r="Q17" s="86">
        <v>0</v>
      </c>
      <c r="R17" s="86">
        <v>0</v>
      </c>
      <c r="S17" s="86">
        <v>0</v>
      </c>
      <c r="T17" s="86">
        <v>0</v>
      </c>
      <c r="U17" s="86">
        <v>0</v>
      </c>
      <c r="V17" s="86">
        <v>0</v>
      </c>
      <c r="W17" s="86">
        <v>0</v>
      </c>
      <c r="X17" s="87">
        <f t="shared" si="5"/>
        <v>0</v>
      </c>
      <c r="Y17" s="86">
        <v>0</v>
      </c>
      <c r="Z17" s="87">
        <f t="shared" si="4"/>
        <v>0</v>
      </c>
    </row>
    <row r="18" spans="1:26" x14ac:dyDescent="0.2">
      <c r="A18" s="284" t="s">
        <v>269</v>
      </c>
      <c r="B18" s="284"/>
      <c r="C18" s="284"/>
      <c r="D18" s="284"/>
      <c r="E18" s="284"/>
      <c r="F18" s="284"/>
      <c r="G18" s="83">
        <v>12</v>
      </c>
      <c r="H18" s="85">
        <v>0</v>
      </c>
      <c r="I18" s="85">
        <v>0</v>
      </c>
      <c r="J18" s="85">
        <v>0</v>
      </c>
      <c r="K18" s="85">
        <v>0</v>
      </c>
      <c r="L18" s="85">
        <v>0</v>
      </c>
      <c r="M18" s="85">
        <v>0</v>
      </c>
      <c r="N18" s="86">
        <v>0</v>
      </c>
      <c r="O18" s="86">
        <v>0</v>
      </c>
      <c r="P18" s="86">
        <v>0</v>
      </c>
      <c r="Q18" s="86">
        <v>0</v>
      </c>
      <c r="R18" s="86">
        <v>0</v>
      </c>
      <c r="S18" s="86">
        <v>0</v>
      </c>
      <c r="T18" s="86">
        <v>0</v>
      </c>
      <c r="U18" s="86">
        <v>0</v>
      </c>
      <c r="V18" s="86">
        <v>0</v>
      </c>
      <c r="W18" s="86">
        <v>0</v>
      </c>
      <c r="X18" s="87">
        <f t="shared" si="5"/>
        <v>0</v>
      </c>
      <c r="Y18" s="86">
        <v>0</v>
      </c>
      <c r="Z18" s="87">
        <f t="shared" si="4"/>
        <v>0</v>
      </c>
    </row>
    <row r="19" spans="1:26" x14ac:dyDescent="0.2">
      <c r="A19" s="284" t="s">
        <v>270</v>
      </c>
      <c r="B19" s="284"/>
      <c r="C19" s="284"/>
      <c r="D19" s="284"/>
      <c r="E19" s="284"/>
      <c r="F19" s="284"/>
      <c r="G19" s="83">
        <v>13</v>
      </c>
      <c r="H19" s="86">
        <v>0</v>
      </c>
      <c r="I19" s="86">
        <v>0</v>
      </c>
      <c r="J19" s="86">
        <v>0</v>
      </c>
      <c r="K19" s="86">
        <v>0</v>
      </c>
      <c r="L19" s="86">
        <v>0</v>
      </c>
      <c r="M19" s="86">
        <v>0</v>
      </c>
      <c r="N19" s="86">
        <v>0</v>
      </c>
      <c r="O19" s="86">
        <v>0</v>
      </c>
      <c r="P19" s="86">
        <v>0</v>
      </c>
      <c r="Q19" s="86">
        <v>0</v>
      </c>
      <c r="R19" s="86">
        <v>0</v>
      </c>
      <c r="S19" s="86">
        <v>0</v>
      </c>
      <c r="T19" s="86">
        <v>0</v>
      </c>
      <c r="U19" s="86">
        <v>0</v>
      </c>
      <c r="V19" s="86">
        <v>0</v>
      </c>
      <c r="W19" s="86">
        <v>0</v>
      </c>
      <c r="X19" s="87">
        <f t="shared" si="5"/>
        <v>0</v>
      </c>
      <c r="Y19" s="86">
        <v>0</v>
      </c>
      <c r="Z19" s="87">
        <f t="shared" si="4"/>
        <v>0</v>
      </c>
    </row>
    <row r="20" spans="1:26" x14ac:dyDescent="0.2">
      <c r="A20" s="284" t="s">
        <v>271</v>
      </c>
      <c r="B20" s="284"/>
      <c r="C20" s="284"/>
      <c r="D20" s="284"/>
      <c r="E20" s="284"/>
      <c r="F20" s="284"/>
      <c r="G20" s="83">
        <v>14</v>
      </c>
      <c r="H20" s="85">
        <v>0</v>
      </c>
      <c r="I20" s="85">
        <v>0</v>
      </c>
      <c r="J20" s="85">
        <v>0</v>
      </c>
      <c r="K20" s="85">
        <v>0</v>
      </c>
      <c r="L20" s="85">
        <v>0</v>
      </c>
      <c r="M20" s="85">
        <v>0</v>
      </c>
      <c r="N20" s="86">
        <v>0</v>
      </c>
      <c r="O20" s="86">
        <v>0</v>
      </c>
      <c r="P20" s="86">
        <v>0</v>
      </c>
      <c r="Q20" s="86">
        <v>0</v>
      </c>
      <c r="R20" s="86">
        <v>0</v>
      </c>
      <c r="S20" s="86">
        <v>0</v>
      </c>
      <c r="T20" s="86">
        <v>0</v>
      </c>
      <c r="U20" s="86">
        <v>0</v>
      </c>
      <c r="V20" s="86">
        <v>0</v>
      </c>
      <c r="W20" s="86">
        <v>0</v>
      </c>
      <c r="X20" s="87">
        <f t="shared" si="5"/>
        <v>0</v>
      </c>
      <c r="Y20" s="86">
        <v>0</v>
      </c>
      <c r="Z20" s="87">
        <f t="shared" si="4"/>
        <v>0</v>
      </c>
    </row>
    <row r="21" spans="1:26" ht="30.75" customHeight="1" x14ac:dyDescent="0.2">
      <c r="A21" s="284" t="s">
        <v>389</v>
      </c>
      <c r="B21" s="284"/>
      <c r="C21" s="284"/>
      <c r="D21" s="284"/>
      <c r="E21" s="284"/>
      <c r="F21" s="284"/>
      <c r="G21" s="83">
        <v>15</v>
      </c>
      <c r="H21" s="86">
        <v>0</v>
      </c>
      <c r="I21" s="86">
        <v>0</v>
      </c>
      <c r="J21" s="86">
        <v>0</v>
      </c>
      <c r="K21" s="86">
        <v>0</v>
      </c>
      <c r="L21" s="86">
        <v>0</v>
      </c>
      <c r="M21" s="86">
        <v>0</v>
      </c>
      <c r="N21" s="86">
        <v>0</v>
      </c>
      <c r="O21" s="86">
        <v>0</v>
      </c>
      <c r="P21" s="86">
        <v>0</v>
      </c>
      <c r="Q21" s="86">
        <v>0</v>
      </c>
      <c r="R21" s="86">
        <v>0</v>
      </c>
      <c r="S21" s="86">
        <v>0</v>
      </c>
      <c r="T21" s="86">
        <v>0</v>
      </c>
      <c r="U21" s="86">
        <v>0</v>
      </c>
      <c r="V21" s="86">
        <v>0</v>
      </c>
      <c r="W21" s="86">
        <v>0</v>
      </c>
      <c r="X21" s="87">
        <f t="shared" si="5"/>
        <v>0</v>
      </c>
      <c r="Y21" s="86">
        <v>0</v>
      </c>
      <c r="Z21" s="87">
        <f t="shared" si="4"/>
        <v>0</v>
      </c>
    </row>
    <row r="22" spans="1:26" ht="28.5" customHeight="1" x14ac:dyDescent="0.2">
      <c r="A22" s="284" t="s">
        <v>390</v>
      </c>
      <c r="B22" s="284"/>
      <c r="C22" s="284"/>
      <c r="D22" s="284"/>
      <c r="E22" s="284"/>
      <c r="F22" s="284"/>
      <c r="G22" s="83">
        <v>16</v>
      </c>
      <c r="H22" s="86">
        <v>0</v>
      </c>
      <c r="I22" s="86">
        <v>0</v>
      </c>
      <c r="J22" s="86">
        <v>0</v>
      </c>
      <c r="K22" s="86">
        <v>0</v>
      </c>
      <c r="L22" s="86">
        <v>0</v>
      </c>
      <c r="M22" s="86">
        <v>0</v>
      </c>
      <c r="N22" s="86">
        <v>0</v>
      </c>
      <c r="O22" s="86">
        <v>0</v>
      </c>
      <c r="P22" s="86">
        <v>0</v>
      </c>
      <c r="Q22" s="86">
        <v>0</v>
      </c>
      <c r="R22" s="86">
        <v>0</v>
      </c>
      <c r="S22" s="86">
        <v>0</v>
      </c>
      <c r="T22" s="86">
        <v>0</v>
      </c>
      <c r="U22" s="86">
        <v>0</v>
      </c>
      <c r="V22" s="86">
        <v>0</v>
      </c>
      <c r="W22" s="86">
        <v>0</v>
      </c>
      <c r="X22" s="87">
        <f t="shared" si="5"/>
        <v>0</v>
      </c>
      <c r="Y22" s="86">
        <v>0</v>
      </c>
      <c r="Z22" s="87">
        <f t="shared" si="4"/>
        <v>0</v>
      </c>
    </row>
    <row r="23" spans="1:26" ht="26.25" customHeight="1" x14ac:dyDescent="0.2">
      <c r="A23" s="284" t="s">
        <v>391</v>
      </c>
      <c r="B23" s="284"/>
      <c r="C23" s="284"/>
      <c r="D23" s="284"/>
      <c r="E23" s="284"/>
      <c r="F23" s="284"/>
      <c r="G23" s="83">
        <v>17</v>
      </c>
      <c r="H23" s="86">
        <v>0</v>
      </c>
      <c r="I23" s="86">
        <v>0</v>
      </c>
      <c r="J23" s="86">
        <v>0</v>
      </c>
      <c r="K23" s="86">
        <v>0</v>
      </c>
      <c r="L23" s="86">
        <v>0</v>
      </c>
      <c r="M23" s="86">
        <v>0</v>
      </c>
      <c r="N23" s="86">
        <v>0</v>
      </c>
      <c r="O23" s="86">
        <v>0</v>
      </c>
      <c r="P23" s="86">
        <v>0</v>
      </c>
      <c r="Q23" s="86">
        <v>0</v>
      </c>
      <c r="R23" s="86">
        <v>0</v>
      </c>
      <c r="S23" s="86">
        <v>0</v>
      </c>
      <c r="T23" s="86">
        <v>0</v>
      </c>
      <c r="U23" s="86">
        <v>0</v>
      </c>
      <c r="V23" s="86">
        <v>0</v>
      </c>
      <c r="W23" s="86">
        <v>0</v>
      </c>
      <c r="X23" s="87">
        <f t="shared" si="5"/>
        <v>0</v>
      </c>
      <c r="Y23" s="86">
        <v>0</v>
      </c>
      <c r="Z23" s="87">
        <f t="shared" si="4"/>
        <v>0</v>
      </c>
    </row>
    <row r="24" spans="1:26" x14ac:dyDescent="0.2">
      <c r="A24" s="284" t="s">
        <v>272</v>
      </c>
      <c r="B24" s="284"/>
      <c r="C24" s="284"/>
      <c r="D24" s="284"/>
      <c r="E24" s="284"/>
      <c r="F24" s="284"/>
      <c r="G24" s="83">
        <v>18</v>
      </c>
      <c r="H24" s="86">
        <v>0</v>
      </c>
      <c r="I24" s="86">
        <v>0</v>
      </c>
      <c r="J24" s="86">
        <v>0</v>
      </c>
      <c r="K24" s="86">
        <v>0</v>
      </c>
      <c r="L24" s="86">
        <v>0</v>
      </c>
      <c r="M24" s="86">
        <v>0</v>
      </c>
      <c r="N24" s="86">
        <v>0</v>
      </c>
      <c r="O24" s="86">
        <v>0</v>
      </c>
      <c r="P24" s="86">
        <v>0</v>
      </c>
      <c r="Q24" s="86">
        <v>0</v>
      </c>
      <c r="R24" s="86">
        <v>0</v>
      </c>
      <c r="S24" s="86">
        <v>0</v>
      </c>
      <c r="T24" s="86">
        <v>0</v>
      </c>
      <c r="U24" s="86">
        <v>0</v>
      </c>
      <c r="V24" s="86">
        <v>0</v>
      </c>
      <c r="W24" s="86">
        <v>0</v>
      </c>
      <c r="X24" s="87">
        <f t="shared" si="5"/>
        <v>0</v>
      </c>
      <c r="Y24" s="86">
        <v>0</v>
      </c>
      <c r="Z24" s="87">
        <f t="shared" si="4"/>
        <v>0</v>
      </c>
    </row>
    <row r="25" spans="1:26" x14ac:dyDescent="0.2">
      <c r="A25" s="284" t="s">
        <v>392</v>
      </c>
      <c r="B25" s="284"/>
      <c r="C25" s="284"/>
      <c r="D25" s="284"/>
      <c r="E25" s="284"/>
      <c r="F25" s="284"/>
      <c r="G25" s="83">
        <v>19</v>
      </c>
      <c r="H25" s="86">
        <v>0</v>
      </c>
      <c r="I25" s="86">
        <v>0</v>
      </c>
      <c r="J25" s="86">
        <v>0</v>
      </c>
      <c r="K25" s="86">
        <v>0</v>
      </c>
      <c r="L25" s="86">
        <v>0</v>
      </c>
      <c r="M25" s="86">
        <v>0</v>
      </c>
      <c r="N25" s="86">
        <v>0</v>
      </c>
      <c r="O25" s="86">
        <v>0</v>
      </c>
      <c r="P25" s="86">
        <v>0</v>
      </c>
      <c r="Q25" s="86">
        <v>0</v>
      </c>
      <c r="R25" s="86">
        <v>0</v>
      </c>
      <c r="S25" s="86">
        <v>0</v>
      </c>
      <c r="T25" s="86">
        <v>0</v>
      </c>
      <c r="U25" s="86">
        <v>0</v>
      </c>
      <c r="V25" s="86">
        <v>0</v>
      </c>
      <c r="W25" s="86">
        <v>0</v>
      </c>
      <c r="X25" s="87">
        <f t="shared" si="5"/>
        <v>0</v>
      </c>
      <c r="Y25" s="86">
        <v>0</v>
      </c>
      <c r="Z25" s="87">
        <f t="shared" ref="Z25" si="6">X25+Y25</f>
        <v>0</v>
      </c>
    </row>
    <row r="26" spans="1:26" x14ac:dyDescent="0.2">
      <c r="A26" s="284" t="s">
        <v>394</v>
      </c>
      <c r="B26" s="284"/>
      <c r="C26" s="284"/>
      <c r="D26" s="284"/>
      <c r="E26" s="284"/>
      <c r="F26" s="284"/>
      <c r="G26" s="83">
        <v>20</v>
      </c>
      <c r="H26" s="86">
        <v>0</v>
      </c>
      <c r="I26" s="86">
        <v>0</v>
      </c>
      <c r="J26" s="86">
        <v>0</v>
      </c>
      <c r="K26" s="86">
        <v>0</v>
      </c>
      <c r="L26" s="86">
        <v>0</v>
      </c>
      <c r="M26" s="86">
        <v>0</v>
      </c>
      <c r="N26" s="86">
        <v>0</v>
      </c>
      <c r="O26" s="86">
        <v>0</v>
      </c>
      <c r="P26" s="86">
        <v>0</v>
      </c>
      <c r="Q26" s="86">
        <v>0</v>
      </c>
      <c r="R26" s="86">
        <v>0</v>
      </c>
      <c r="S26" s="86">
        <v>0</v>
      </c>
      <c r="T26" s="86">
        <v>0</v>
      </c>
      <c r="U26" s="86">
        <v>0</v>
      </c>
      <c r="V26" s="86">
        <v>-16231616</v>
      </c>
      <c r="W26" s="86">
        <v>0</v>
      </c>
      <c r="X26" s="87">
        <f t="shared" si="5"/>
        <v>-16231616</v>
      </c>
      <c r="Y26" s="86">
        <v>0</v>
      </c>
      <c r="Z26" s="87">
        <f t="shared" si="4"/>
        <v>-16231616</v>
      </c>
    </row>
    <row r="27" spans="1:26" x14ac:dyDescent="0.2">
      <c r="A27" s="284" t="s">
        <v>393</v>
      </c>
      <c r="B27" s="284"/>
      <c r="C27" s="284"/>
      <c r="D27" s="284"/>
      <c r="E27" s="284"/>
      <c r="F27" s="284"/>
      <c r="G27" s="83">
        <v>21</v>
      </c>
      <c r="H27" s="86">
        <v>0</v>
      </c>
      <c r="I27" s="86">
        <v>0</v>
      </c>
      <c r="J27" s="86">
        <v>0</v>
      </c>
      <c r="K27" s="86">
        <v>0</v>
      </c>
      <c r="L27" s="86">
        <v>0</v>
      </c>
      <c r="M27" s="86">
        <v>0</v>
      </c>
      <c r="N27" s="86">
        <v>0</v>
      </c>
      <c r="O27" s="86">
        <v>0</v>
      </c>
      <c r="P27" s="86">
        <v>0</v>
      </c>
      <c r="Q27" s="86">
        <v>0</v>
      </c>
      <c r="R27" s="86">
        <v>0</v>
      </c>
      <c r="S27" s="86">
        <v>0</v>
      </c>
      <c r="T27" s="86">
        <v>0</v>
      </c>
      <c r="U27" s="86">
        <v>0</v>
      </c>
      <c r="V27" s="86">
        <v>0</v>
      </c>
      <c r="W27" s="86">
        <v>0</v>
      </c>
      <c r="X27" s="87">
        <f t="shared" si="5"/>
        <v>0</v>
      </c>
      <c r="Y27" s="86">
        <v>0</v>
      </c>
      <c r="Z27" s="87">
        <f t="shared" si="4"/>
        <v>0</v>
      </c>
    </row>
    <row r="28" spans="1:26" x14ac:dyDescent="0.2">
      <c r="A28" s="284" t="s">
        <v>395</v>
      </c>
      <c r="B28" s="284"/>
      <c r="C28" s="284"/>
      <c r="D28" s="284"/>
      <c r="E28" s="284"/>
      <c r="F28" s="284"/>
      <c r="G28" s="83">
        <v>22</v>
      </c>
      <c r="H28" s="86">
        <v>0</v>
      </c>
      <c r="I28" s="86">
        <v>0</v>
      </c>
      <c r="J28" s="86">
        <v>0</v>
      </c>
      <c r="K28" s="86">
        <v>0</v>
      </c>
      <c r="L28" s="86">
        <v>0</v>
      </c>
      <c r="M28" s="86">
        <v>0</v>
      </c>
      <c r="N28" s="86">
        <v>0</v>
      </c>
      <c r="O28" s="86">
        <v>0</v>
      </c>
      <c r="P28" s="86">
        <v>0</v>
      </c>
      <c r="Q28" s="86">
        <v>0</v>
      </c>
      <c r="R28" s="86">
        <v>0</v>
      </c>
      <c r="S28" s="86">
        <v>0</v>
      </c>
      <c r="T28" s="86">
        <v>0</v>
      </c>
      <c r="U28" s="86">
        <v>0</v>
      </c>
      <c r="V28" s="86">
        <v>50712478.100000001</v>
      </c>
      <c r="W28" s="86">
        <v>-50712478.100000001</v>
      </c>
      <c r="X28" s="87">
        <f t="shared" si="5"/>
        <v>0</v>
      </c>
      <c r="Y28" s="86">
        <v>0</v>
      </c>
      <c r="Z28" s="87">
        <f t="shared" si="4"/>
        <v>0</v>
      </c>
    </row>
    <row r="29" spans="1:26" x14ac:dyDescent="0.2">
      <c r="A29" s="284" t="s">
        <v>396</v>
      </c>
      <c r="B29" s="284"/>
      <c r="C29" s="284"/>
      <c r="D29" s="284"/>
      <c r="E29" s="284"/>
      <c r="F29" s="284"/>
      <c r="G29" s="83">
        <v>23</v>
      </c>
      <c r="H29" s="86">
        <v>0</v>
      </c>
      <c r="I29" s="86">
        <v>0</v>
      </c>
      <c r="J29" s="86">
        <v>0</v>
      </c>
      <c r="K29" s="86">
        <v>0</v>
      </c>
      <c r="L29" s="86">
        <v>0</v>
      </c>
      <c r="M29" s="86">
        <v>0</v>
      </c>
      <c r="N29" s="86">
        <v>0</v>
      </c>
      <c r="O29" s="86">
        <v>0</v>
      </c>
      <c r="P29" s="86">
        <v>0</v>
      </c>
      <c r="Q29" s="86">
        <v>0</v>
      </c>
      <c r="R29" s="86">
        <v>0</v>
      </c>
      <c r="S29" s="86">
        <v>0</v>
      </c>
      <c r="T29" s="86">
        <v>0</v>
      </c>
      <c r="U29" s="86">
        <v>0</v>
      </c>
      <c r="V29" s="86">
        <v>0</v>
      </c>
      <c r="W29" s="86">
        <v>0</v>
      </c>
      <c r="X29" s="87">
        <f t="shared" si="5"/>
        <v>0</v>
      </c>
      <c r="Y29" s="86">
        <v>0</v>
      </c>
      <c r="Z29" s="87">
        <f t="shared" si="4"/>
        <v>0</v>
      </c>
    </row>
    <row r="30" spans="1:26" ht="27.75" customHeight="1" x14ac:dyDescent="0.2">
      <c r="A30" s="285" t="s">
        <v>397</v>
      </c>
      <c r="B30" s="285"/>
      <c r="C30" s="285"/>
      <c r="D30" s="285"/>
      <c r="E30" s="285"/>
      <c r="F30" s="285"/>
      <c r="G30" s="84">
        <v>24</v>
      </c>
      <c r="H30" s="88">
        <f>SUM(H10:H29)</f>
        <v>20449280</v>
      </c>
      <c r="I30" s="88">
        <f t="shared" ref="I30:Z30" si="7">SUM(I10:I29)</f>
        <v>0</v>
      </c>
      <c r="J30" s="88">
        <f t="shared" si="7"/>
        <v>1017782.2</v>
      </c>
      <c r="K30" s="88">
        <f t="shared" si="7"/>
        <v>0</v>
      </c>
      <c r="L30" s="88">
        <f t="shared" si="7"/>
        <v>0</v>
      </c>
      <c r="M30" s="88">
        <f t="shared" si="7"/>
        <v>32865381.050000001</v>
      </c>
      <c r="N30" s="88">
        <f t="shared" si="7"/>
        <v>6102991.6799999997</v>
      </c>
      <c r="O30" s="88">
        <f t="shared" si="7"/>
        <v>0</v>
      </c>
      <c r="P30" s="88">
        <f t="shared" si="7"/>
        <v>1574489.51</v>
      </c>
      <c r="Q30" s="88">
        <f t="shared" si="7"/>
        <v>0</v>
      </c>
      <c r="R30" s="88">
        <f t="shared" si="7"/>
        <v>0</v>
      </c>
      <c r="S30" s="88">
        <f t="shared" si="7"/>
        <v>0</v>
      </c>
      <c r="T30" s="88">
        <f t="shared" si="7"/>
        <v>0</v>
      </c>
      <c r="U30" s="88">
        <f t="shared" si="7"/>
        <v>0</v>
      </c>
      <c r="V30" s="88">
        <f t="shared" si="7"/>
        <v>53860692.25</v>
      </c>
      <c r="W30" s="88">
        <f t="shared" si="7"/>
        <v>107013744.27</v>
      </c>
      <c r="X30" s="88">
        <f>SUM(X10:X29)</f>
        <v>222884360.96000001</v>
      </c>
      <c r="Y30" s="88">
        <f t="shared" si="7"/>
        <v>0</v>
      </c>
      <c r="Z30" s="88">
        <f t="shared" si="7"/>
        <v>222884360.96000001</v>
      </c>
    </row>
    <row r="31" spans="1:26" x14ac:dyDescent="0.2">
      <c r="A31" s="292" t="s">
        <v>273</v>
      </c>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row>
    <row r="32" spans="1:26" ht="36.75" customHeight="1" x14ac:dyDescent="0.2">
      <c r="A32" s="296" t="s">
        <v>274</v>
      </c>
      <c r="B32" s="296"/>
      <c r="C32" s="296"/>
      <c r="D32" s="296"/>
      <c r="E32" s="296"/>
      <c r="F32" s="296"/>
      <c r="G32" s="84">
        <v>25</v>
      </c>
      <c r="H32" s="88">
        <f>SUM(H12:H20)</f>
        <v>0</v>
      </c>
      <c r="I32" s="88">
        <f t="shared" ref="I32:Z32" si="8">SUM(I12:I20)</f>
        <v>0</v>
      </c>
      <c r="J32" s="88">
        <f t="shared" si="8"/>
        <v>0</v>
      </c>
      <c r="K32" s="88">
        <f t="shared" si="8"/>
        <v>0</v>
      </c>
      <c r="L32" s="88">
        <f t="shared" si="8"/>
        <v>0</v>
      </c>
      <c r="M32" s="88">
        <f t="shared" si="8"/>
        <v>0</v>
      </c>
      <c r="N32" s="88">
        <f t="shared" si="8"/>
        <v>0</v>
      </c>
      <c r="O32" s="88">
        <f t="shared" si="8"/>
        <v>0</v>
      </c>
      <c r="P32" s="88">
        <f t="shared" si="8"/>
        <v>0</v>
      </c>
      <c r="Q32" s="88">
        <f t="shared" si="8"/>
        <v>0</v>
      </c>
      <c r="R32" s="88">
        <f t="shared" si="8"/>
        <v>0</v>
      </c>
      <c r="S32" s="88">
        <f t="shared" si="8"/>
        <v>0</v>
      </c>
      <c r="T32" s="88">
        <f t="shared" si="8"/>
        <v>0</v>
      </c>
      <c r="U32" s="88">
        <f t="shared" ref="U32" si="9">SUM(U12:U20)</f>
        <v>0</v>
      </c>
      <c r="V32" s="88">
        <f t="shared" si="8"/>
        <v>0</v>
      </c>
      <c r="W32" s="88">
        <f t="shared" si="8"/>
        <v>0</v>
      </c>
      <c r="X32" s="88">
        <f>SUM(X12:X20)</f>
        <v>0</v>
      </c>
      <c r="Y32" s="88">
        <f t="shared" si="8"/>
        <v>0</v>
      </c>
      <c r="Z32" s="88">
        <f t="shared" si="8"/>
        <v>0</v>
      </c>
    </row>
    <row r="33" spans="1:26" ht="31.5" customHeight="1" x14ac:dyDescent="0.2">
      <c r="A33" s="296" t="s">
        <v>398</v>
      </c>
      <c r="B33" s="296"/>
      <c r="C33" s="296"/>
      <c r="D33" s="296"/>
      <c r="E33" s="296"/>
      <c r="F33" s="296"/>
      <c r="G33" s="84">
        <v>26</v>
      </c>
      <c r="H33" s="88">
        <f>H11+H32</f>
        <v>0</v>
      </c>
      <c r="I33" s="88">
        <f t="shared" ref="I33:Z33" si="10">I11+I32</f>
        <v>0</v>
      </c>
      <c r="J33" s="88">
        <f t="shared" si="10"/>
        <v>0</v>
      </c>
      <c r="K33" s="88">
        <f t="shared" si="10"/>
        <v>0</v>
      </c>
      <c r="L33" s="88">
        <f t="shared" si="10"/>
        <v>0</v>
      </c>
      <c r="M33" s="88">
        <f t="shared" si="10"/>
        <v>0</v>
      </c>
      <c r="N33" s="88">
        <f t="shared" si="10"/>
        <v>0</v>
      </c>
      <c r="O33" s="88">
        <f t="shared" si="10"/>
        <v>0</v>
      </c>
      <c r="P33" s="88">
        <f t="shared" si="10"/>
        <v>0</v>
      </c>
      <c r="Q33" s="88">
        <f t="shared" si="10"/>
        <v>0</v>
      </c>
      <c r="R33" s="88">
        <f t="shared" si="10"/>
        <v>0</v>
      </c>
      <c r="S33" s="88">
        <f t="shared" si="10"/>
        <v>0</v>
      </c>
      <c r="T33" s="88">
        <f t="shared" si="10"/>
        <v>0</v>
      </c>
      <c r="U33" s="88">
        <f t="shared" ref="U33" si="11">U11+U32</f>
        <v>0</v>
      </c>
      <c r="V33" s="88">
        <f t="shared" si="10"/>
        <v>0</v>
      </c>
      <c r="W33" s="88">
        <f t="shared" si="10"/>
        <v>107013744.27</v>
      </c>
      <c r="X33" s="88">
        <f>X11+X32</f>
        <v>107013744.27</v>
      </c>
      <c r="Y33" s="88">
        <f t="shared" si="10"/>
        <v>0</v>
      </c>
      <c r="Z33" s="88">
        <f t="shared" si="10"/>
        <v>107013744.27</v>
      </c>
    </row>
    <row r="34" spans="1:26" ht="30.75" customHeight="1" x14ac:dyDescent="0.2">
      <c r="A34" s="296" t="s">
        <v>399</v>
      </c>
      <c r="B34" s="296"/>
      <c r="C34" s="296"/>
      <c r="D34" s="296"/>
      <c r="E34" s="296"/>
      <c r="F34" s="296"/>
      <c r="G34" s="84">
        <v>27</v>
      </c>
      <c r="H34" s="88">
        <f>SUM(H21:H29)</f>
        <v>0</v>
      </c>
      <c r="I34" s="88">
        <f t="shared" ref="I34:Z34" si="12">SUM(I21:I29)</f>
        <v>0</v>
      </c>
      <c r="J34" s="88">
        <f t="shared" si="12"/>
        <v>0</v>
      </c>
      <c r="K34" s="88">
        <f t="shared" si="12"/>
        <v>0</v>
      </c>
      <c r="L34" s="88">
        <f t="shared" si="12"/>
        <v>0</v>
      </c>
      <c r="M34" s="88">
        <f t="shared" si="12"/>
        <v>0</v>
      </c>
      <c r="N34" s="88">
        <f t="shared" si="12"/>
        <v>0</v>
      </c>
      <c r="O34" s="88">
        <f t="shared" si="12"/>
        <v>0</v>
      </c>
      <c r="P34" s="88">
        <f t="shared" si="12"/>
        <v>0</v>
      </c>
      <c r="Q34" s="88">
        <f t="shared" si="12"/>
        <v>0</v>
      </c>
      <c r="R34" s="88">
        <f t="shared" si="12"/>
        <v>0</v>
      </c>
      <c r="S34" s="88">
        <f t="shared" si="12"/>
        <v>0</v>
      </c>
      <c r="T34" s="88">
        <f t="shared" si="12"/>
        <v>0</v>
      </c>
      <c r="U34" s="88">
        <f t="shared" ref="U34" si="13">SUM(U21:U29)</f>
        <v>0</v>
      </c>
      <c r="V34" s="88">
        <f t="shared" si="12"/>
        <v>34480862.100000001</v>
      </c>
      <c r="W34" s="88">
        <f t="shared" si="12"/>
        <v>-50712478.100000001</v>
      </c>
      <c r="X34" s="88">
        <f>SUM(X21:X29)</f>
        <v>-16231616</v>
      </c>
      <c r="Y34" s="88">
        <f t="shared" si="12"/>
        <v>0</v>
      </c>
      <c r="Z34" s="88">
        <f t="shared" si="12"/>
        <v>-16231616</v>
      </c>
    </row>
    <row r="35" spans="1:26" x14ac:dyDescent="0.2">
      <c r="A35" s="292" t="s">
        <v>275</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c r="Z35" s="288"/>
    </row>
    <row r="36" spans="1:26" x14ac:dyDescent="0.2">
      <c r="A36" s="295" t="s">
        <v>293</v>
      </c>
      <c r="B36" s="295"/>
      <c r="C36" s="295"/>
      <c r="D36" s="295"/>
      <c r="E36" s="295"/>
      <c r="F36" s="295"/>
      <c r="G36" s="83">
        <v>28</v>
      </c>
      <c r="H36" s="86">
        <v>20449280</v>
      </c>
      <c r="I36" s="86">
        <v>0</v>
      </c>
      <c r="J36" s="86">
        <v>1017782.2</v>
      </c>
      <c r="K36" s="86">
        <v>0</v>
      </c>
      <c r="L36" s="86">
        <v>0</v>
      </c>
      <c r="M36" s="86">
        <v>32865381.050000001</v>
      </c>
      <c r="N36" s="86">
        <v>6102991.6799999997</v>
      </c>
      <c r="O36" s="86">
        <v>0</v>
      </c>
      <c r="P36" s="86">
        <v>1574489.51</v>
      </c>
      <c r="Q36" s="86">
        <v>0</v>
      </c>
      <c r="R36" s="86">
        <v>0</v>
      </c>
      <c r="S36" s="86">
        <v>0</v>
      </c>
      <c r="T36" s="86">
        <v>0</v>
      </c>
      <c r="U36" s="86">
        <v>0</v>
      </c>
      <c r="V36" s="86">
        <v>53860692.25</v>
      </c>
      <c r="W36" s="86">
        <v>107013744.27</v>
      </c>
      <c r="X36" s="87">
        <f>H36+I36+J36+K36-L36+M36+N36+O36+P36+Q36+R36+V36+W36+S36+T36+U36</f>
        <v>222884360.96000001</v>
      </c>
      <c r="Y36" s="86">
        <v>0</v>
      </c>
      <c r="Z36" s="87">
        <f t="shared" ref="Z36:Z38" si="14">X36+Y36</f>
        <v>222884360.96000001</v>
      </c>
    </row>
    <row r="37" spans="1:26" x14ac:dyDescent="0.2">
      <c r="A37" s="284" t="s">
        <v>261</v>
      </c>
      <c r="B37" s="284"/>
      <c r="C37" s="284"/>
      <c r="D37" s="284"/>
      <c r="E37" s="284"/>
      <c r="F37" s="284"/>
      <c r="G37" s="83">
        <v>29</v>
      </c>
      <c r="H37" s="86">
        <v>0</v>
      </c>
      <c r="I37" s="86">
        <v>0</v>
      </c>
      <c r="J37" s="86">
        <v>0</v>
      </c>
      <c r="K37" s="86">
        <v>0</v>
      </c>
      <c r="L37" s="86">
        <v>0</v>
      </c>
      <c r="M37" s="86">
        <v>0</v>
      </c>
      <c r="N37" s="86">
        <v>0</v>
      </c>
      <c r="O37" s="86">
        <v>0</v>
      </c>
      <c r="P37" s="86">
        <v>0</v>
      </c>
      <c r="Q37" s="86">
        <v>0</v>
      </c>
      <c r="R37" s="86">
        <v>0</v>
      </c>
      <c r="S37" s="86">
        <v>0</v>
      </c>
      <c r="T37" s="86">
        <v>0</v>
      </c>
      <c r="U37" s="86">
        <v>0</v>
      </c>
      <c r="V37" s="86">
        <v>0</v>
      </c>
      <c r="W37" s="86">
        <v>0</v>
      </c>
      <c r="X37" s="87">
        <f>H37+I37+J37+K37-L37+M37+N37+O37+P37+Q37+R37+V37+W37+S37+T37+U37</f>
        <v>0</v>
      </c>
      <c r="Y37" s="86">
        <v>0</v>
      </c>
      <c r="Z37" s="87">
        <f t="shared" si="14"/>
        <v>0</v>
      </c>
    </row>
    <row r="38" spans="1:26" x14ac:dyDescent="0.2">
      <c r="A38" s="284" t="s">
        <v>262</v>
      </c>
      <c r="B38" s="284"/>
      <c r="C38" s="284"/>
      <c r="D38" s="284"/>
      <c r="E38" s="284"/>
      <c r="F38" s="284"/>
      <c r="G38" s="83">
        <v>30</v>
      </c>
      <c r="H38" s="86">
        <v>0</v>
      </c>
      <c r="I38" s="86">
        <v>0</v>
      </c>
      <c r="J38" s="86">
        <v>0</v>
      </c>
      <c r="K38" s="86">
        <v>0</v>
      </c>
      <c r="L38" s="86">
        <v>0</v>
      </c>
      <c r="M38" s="86">
        <v>0</v>
      </c>
      <c r="N38" s="86">
        <v>0</v>
      </c>
      <c r="O38" s="86">
        <v>0</v>
      </c>
      <c r="P38" s="86">
        <v>0</v>
      </c>
      <c r="Q38" s="86">
        <v>0</v>
      </c>
      <c r="R38" s="86">
        <v>0</v>
      </c>
      <c r="S38" s="86">
        <v>0</v>
      </c>
      <c r="T38" s="86">
        <v>0</v>
      </c>
      <c r="U38" s="86">
        <v>0</v>
      </c>
      <c r="V38" s="86">
        <v>0</v>
      </c>
      <c r="W38" s="86">
        <v>0</v>
      </c>
      <c r="X38" s="87">
        <f t="shared" ref="X38" si="15">H38+I38+J38+K38-L38+M38+N38+O38+P38+Q38+R38+V38+W38+S38+T38+U38</f>
        <v>0</v>
      </c>
      <c r="Y38" s="86">
        <v>0</v>
      </c>
      <c r="Z38" s="87">
        <f t="shared" si="14"/>
        <v>0</v>
      </c>
    </row>
    <row r="39" spans="1:26" ht="25.5" customHeight="1" x14ac:dyDescent="0.2">
      <c r="A39" s="285" t="s">
        <v>400</v>
      </c>
      <c r="B39" s="285"/>
      <c r="C39" s="285"/>
      <c r="D39" s="285"/>
      <c r="E39" s="285"/>
      <c r="F39" s="285"/>
      <c r="G39" s="84">
        <v>31</v>
      </c>
      <c r="H39" s="88">
        <f>H36+H37+H38</f>
        <v>20449280</v>
      </c>
      <c r="I39" s="88">
        <f t="shared" ref="I39:V39" si="16">I36+I37+I38</f>
        <v>0</v>
      </c>
      <c r="J39" s="88">
        <f t="shared" si="16"/>
        <v>1017782.2</v>
      </c>
      <c r="K39" s="88">
        <f t="shared" si="16"/>
        <v>0</v>
      </c>
      <c r="L39" s="88">
        <f t="shared" si="16"/>
        <v>0</v>
      </c>
      <c r="M39" s="88">
        <f t="shared" si="16"/>
        <v>32865381.050000001</v>
      </c>
      <c r="N39" s="88">
        <f t="shared" si="16"/>
        <v>6102991.6799999997</v>
      </c>
      <c r="O39" s="88">
        <f t="shared" si="16"/>
        <v>0</v>
      </c>
      <c r="P39" s="88">
        <f t="shared" si="16"/>
        <v>1574489.51</v>
      </c>
      <c r="Q39" s="88">
        <f t="shared" si="16"/>
        <v>0</v>
      </c>
      <c r="R39" s="88">
        <f t="shared" si="16"/>
        <v>0</v>
      </c>
      <c r="S39" s="88">
        <f t="shared" si="16"/>
        <v>0</v>
      </c>
      <c r="T39" s="88">
        <f t="shared" si="16"/>
        <v>0</v>
      </c>
      <c r="U39" s="88">
        <f t="shared" si="16"/>
        <v>0</v>
      </c>
      <c r="V39" s="88">
        <f t="shared" si="16"/>
        <v>53860692.25</v>
      </c>
      <c r="W39" s="88">
        <f>W36+W37+W38</f>
        <v>107013744.27</v>
      </c>
      <c r="X39" s="88">
        <f>X36+X37+X38</f>
        <v>222884360.96000001</v>
      </c>
      <c r="Y39" s="88">
        <f>Y36+Y37+Y38</f>
        <v>0</v>
      </c>
      <c r="Z39" s="88">
        <f>Z36+Z37+Z38</f>
        <v>222884360.96000001</v>
      </c>
    </row>
    <row r="40" spans="1:26" x14ac:dyDescent="0.2">
      <c r="A40" s="284" t="s">
        <v>263</v>
      </c>
      <c r="B40" s="284"/>
      <c r="C40" s="284"/>
      <c r="D40" s="284"/>
      <c r="E40" s="284"/>
      <c r="F40" s="284"/>
      <c r="G40" s="83">
        <v>32</v>
      </c>
      <c r="H40" s="85">
        <v>0</v>
      </c>
      <c r="I40" s="85">
        <v>0</v>
      </c>
      <c r="J40" s="85">
        <v>0</v>
      </c>
      <c r="K40" s="85">
        <v>0</v>
      </c>
      <c r="L40" s="85">
        <v>0</v>
      </c>
      <c r="M40" s="85">
        <v>0</v>
      </c>
      <c r="N40" s="85">
        <v>0</v>
      </c>
      <c r="O40" s="85">
        <v>0</v>
      </c>
      <c r="P40" s="85">
        <v>0</v>
      </c>
      <c r="Q40" s="85">
        <v>0</v>
      </c>
      <c r="R40" s="85">
        <v>0</v>
      </c>
      <c r="S40" s="85">
        <v>0</v>
      </c>
      <c r="T40" s="85">
        <v>0</v>
      </c>
      <c r="U40" s="86">
        <v>0</v>
      </c>
      <c r="V40" s="85">
        <v>0</v>
      </c>
      <c r="W40" s="86">
        <v>121038404.86</v>
      </c>
      <c r="X40" s="87">
        <f>H40+I40+J40+K40-L40+M40+N40+O40+P40+Q40+R40+V40+W40+S40+T40+U40</f>
        <v>121038404.86</v>
      </c>
      <c r="Y40" s="86">
        <v>0</v>
      </c>
      <c r="Z40" s="87">
        <f t="shared" ref="Z40:Z58" si="17">X40+Y40</f>
        <v>121038404.86</v>
      </c>
    </row>
    <row r="41" spans="1:26" x14ac:dyDescent="0.2">
      <c r="A41" s="284" t="s">
        <v>264</v>
      </c>
      <c r="B41" s="284"/>
      <c r="C41" s="284"/>
      <c r="D41" s="284"/>
      <c r="E41" s="284"/>
      <c r="F41" s="284"/>
      <c r="G41" s="83">
        <v>33</v>
      </c>
      <c r="H41" s="85">
        <v>0</v>
      </c>
      <c r="I41" s="85">
        <v>0</v>
      </c>
      <c r="J41" s="85">
        <v>0</v>
      </c>
      <c r="K41" s="85">
        <v>0</v>
      </c>
      <c r="L41" s="85">
        <v>0</v>
      </c>
      <c r="M41" s="85">
        <v>0</v>
      </c>
      <c r="N41" s="86">
        <v>0</v>
      </c>
      <c r="O41" s="85">
        <v>0</v>
      </c>
      <c r="P41" s="85">
        <v>0</v>
      </c>
      <c r="Q41" s="85">
        <v>0</v>
      </c>
      <c r="R41" s="85">
        <v>0</v>
      </c>
      <c r="S41" s="85">
        <v>0</v>
      </c>
      <c r="T41" s="86">
        <v>0</v>
      </c>
      <c r="U41" s="86">
        <v>0</v>
      </c>
      <c r="V41" s="85">
        <v>0</v>
      </c>
      <c r="W41" s="85">
        <v>0</v>
      </c>
      <c r="X41" s="87">
        <f t="shared" ref="X41:X58" si="18">H41+I41+J41+K41-L41+M41+N41+O41+P41+Q41+R41+V41+W41+S41+T41+U41</f>
        <v>0</v>
      </c>
      <c r="Y41" s="86">
        <v>0</v>
      </c>
      <c r="Z41" s="87">
        <f t="shared" si="17"/>
        <v>0</v>
      </c>
    </row>
    <row r="42" spans="1:26" ht="27" customHeight="1" x14ac:dyDescent="0.2">
      <c r="A42" s="284" t="s">
        <v>276</v>
      </c>
      <c r="B42" s="284"/>
      <c r="C42" s="284"/>
      <c r="D42" s="284"/>
      <c r="E42" s="284"/>
      <c r="F42" s="284"/>
      <c r="G42" s="83">
        <v>34</v>
      </c>
      <c r="H42" s="85">
        <v>0</v>
      </c>
      <c r="I42" s="85">
        <v>0</v>
      </c>
      <c r="J42" s="85">
        <v>0</v>
      </c>
      <c r="K42" s="85">
        <v>0</v>
      </c>
      <c r="L42" s="85">
        <v>0</v>
      </c>
      <c r="M42" s="85">
        <v>0</v>
      </c>
      <c r="N42" s="85">
        <v>0</v>
      </c>
      <c r="O42" s="86">
        <v>0</v>
      </c>
      <c r="P42" s="85">
        <v>0</v>
      </c>
      <c r="Q42" s="85">
        <v>0</v>
      </c>
      <c r="R42" s="85">
        <v>0</v>
      </c>
      <c r="S42" s="85">
        <v>0</v>
      </c>
      <c r="T42" s="85">
        <v>0</v>
      </c>
      <c r="U42" s="86">
        <v>0</v>
      </c>
      <c r="V42" s="86">
        <v>0</v>
      </c>
      <c r="W42" s="86">
        <v>0</v>
      </c>
      <c r="X42" s="87">
        <f t="shared" si="18"/>
        <v>0</v>
      </c>
      <c r="Y42" s="86">
        <v>0</v>
      </c>
      <c r="Z42" s="87">
        <f t="shared" si="17"/>
        <v>0</v>
      </c>
    </row>
    <row r="43" spans="1:26" ht="37.5" customHeight="1" x14ac:dyDescent="0.2">
      <c r="A43" s="284" t="s">
        <v>388</v>
      </c>
      <c r="B43" s="284"/>
      <c r="C43" s="284"/>
      <c r="D43" s="284"/>
      <c r="E43" s="284"/>
      <c r="F43" s="284"/>
      <c r="G43" s="83">
        <v>35</v>
      </c>
      <c r="H43" s="85">
        <v>0</v>
      </c>
      <c r="I43" s="85">
        <v>0</v>
      </c>
      <c r="J43" s="85">
        <v>0</v>
      </c>
      <c r="K43" s="85">
        <v>0</v>
      </c>
      <c r="L43" s="85">
        <v>0</v>
      </c>
      <c r="M43" s="85">
        <v>0</v>
      </c>
      <c r="N43" s="85">
        <v>0</v>
      </c>
      <c r="O43" s="85">
        <v>0</v>
      </c>
      <c r="P43" s="86">
        <v>818507.68</v>
      </c>
      <c r="Q43" s="85">
        <v>0</v>
      </c>
      <c r="R43" s="85">
        <v>0</v>
      </c>
      <c r="S43" s="85">
        <v>0</v>
      </c>
      <c r="T43" s="85">
        <v>0</v>
      </c>
      <c r="U43" s="86">
        <v>0</v>
      </c>
      <c r="V43" s="86">
        <v>0</v>
      </c>
      <c r="W43" s="86">
        <v>0</v>
      </c>
      <c r="X43" s="87">
        <f t="shared" si="18"/>
        <v>818507.68</v>
      </c>
      <c r="Y43" s="86">
        <v>0</v>
      </c>
      <c r="Z43" s="87">
        <f t="shared" si="17"/>
        <v>818507.68</v>
      </c>
    </row>
    <row r="44" spans="1:26" ht="21" customHeight="1" x14ac:dyDescent="0.2">
      <c r="A44" s="284" t="s">
        <v>266</v>
      </c>
      <c r="B44" s="284"/>
      <c r="C44" s="284"/>
      <c r="D44" s="284"/>
      <c r="E44" s="284"/>
      <c r="F44" s="284"/>
      <c r="G44" s="83">
        <v>36</v>
      </c>
      <c r="H44" s="85">
        <v>0</v>
      </c>
      <c r="I44" s="85">
        <v>0</v>
      </c>
      <c r="J44" s="85">
        <v>0</v>
      </c>
      <c r="K44" s="85">
        <v>0</v>
      </c>
      <c r="L44" s="85">
        <v>0</v>
      </c>
      <c r="M44" s="85">
        <v>0</v>
      </c>
      <c r="N44" s="85">
        <v>0</v>
      </c>
      <c r="O44" s="85">
        <v>0</v>
      </c>
      <c r="P44" s="85">
        <v>0</v>
      </c>
      <c r="Q44" s="86">
        <v>0</v>
      </c>
      <c r="R44" s="85">
        <v>0</v>
      </c>
      <c r="S44" s="85">
        <v>0</v>
      </c>
      <c r="T44" s="85">
        <v>0</v>
      </c>
      <c r="U44" s="86">
        <v>0</v>
      </c>
      <c r="V44" s="86">
        <v>0</v>
      </c>
      <c r="W44" s="86">
        <v>0</v>
      </c>
      <c r="X44" s="87">
        <f t="shared" si="18"/>
        <v>0</v>
      </c>
      <c r="Y44" s="86">
        <v>0</v>
      </c>
      <c r="Z44" s="87">
        <f t="shared" si="17"/>
        <v>0</v>
      </c>
    </row>
    <row r="45" spans="1:26" ht="29.25" customHeight="1" x14ac:dyDescent="0.2">
      <c r="A45" s="284" t="s">
        <v>267</v>
      </c>
      <c r="B45" s="284"/>
      <c r="C45" s="284"/>
      <c r="D45" s="284"/>
      <c r="E45" s="284"/>
      <c r="F45" s="284"/>
      <c r="G45" s="83">
        <v>37</v>
      </c>
      <c r="H45" s="85">
        <v>0</v>
      </c>
      <c r="I45" s="85">
        <v>0</v>
      </c>
      <c r="J45" s="85">
        <v>0</v>
      </c>
      <c r="K45" s="85">
        <v>0</v>
      </c>
      <c r="L45" s="85">
        <v>0</v>
      </c>
      <c r="M45" s="85">
        <v>0</v>
      </c>
      <c r="N45" s="85">
        <v>0</v>
      </c>
      <c r="O45" s="85">
        <v>0</v>
      </c>
      <c r="P45" s="85">
        <v>0</v>
      </c>
      <c r="Q45" s="85">
        <v>0</v>
      </c>
      <c r="R45" s="86">
        <v>0</v>
      </c>
      <c r="S45" s="86">
        <v>0</v>
      </c>
      <c r="T45" s="86">
        <v>0</v>
      </c>
      <c r="U45" s="86">
        <v>0</v>
      </c>
      <c r="V45" s="86">
        <v>0</v>
      </c>
      <c r="W45" s="86">
        <v>0</v>
      </c>
      <c r="X45" s="87">
        <f t="shared" si="18"/>
        <v>0</v>
      </c>
      <c r="Y45" s="86">
        <v>0</v>
      </c>
      <c r="Z45" s="87">
        <f t="shared" si="17"/>
        <v>0</v>
      </c>
    </row>
    <row r="46" spans="1:26" ht="21" customHeight="1" x14ac:dyDescent="0.2">
      <c r="A46" s="284" t="s">
        <v>277</v>
      </c>
      <c r="B46" s="284"/>
      <c r="C46" s="284"/>
      <c r="D46" s="284"/>
      <c r="E46" s="284"/>
      <c r="F46" s="284"/>
      <c r="G46" s="83">
        <v>38</v>
      </c>
      <c r="H46" s="85">
        <v>0</v>
      </c>
      <c r="I46" s="85">
        <v>0</v>
      </c>
      <c r="J46" s="85">
        <v>0</v>
      </c>
      <c r="K46" s="85">
        <v>0</v>
      </c>
      <c r="L46" s="85">
        <v>0</v>
      </c>
      <c r="M46" s="85">
        <v>0</v>
      </c>
      <c r="N46" s="86">
        <v>0</v>
      </c>
      <c r="O46" s="86">
        <v>0</v>
      </c>
      <c r="P46" s="86">
        <v>0</v>
      </c>
      <c r="Q46" s="86">
        <v>0</v>
      </c>
      <c r="R46" s="86">
        <v>0</v>
      </c>
      <c r="S46" s="86">
        <v>0</v>
      </c>
      <c r="T46" s="86">
        <v>0</v>
      </c>
      <c r="U46" s="86">
        <v>0</v>
      </c>
      <c r="V46" s="86">
        <v>0</v>
      </c>
      <c r="W46" s="86">
        <v>0</v>
      </c>
      <c r="X46" s="87">
        <f t="shared" si="18"/>
        <v>0</v>
      </c>
      <c r="Y46" s="86">
        <v>0</v>
      </c>
      <c r="Z46" s="87">
        <f t="shared" si="17"/>
        <v>0</v>
      </c>
    </row>
    <row r="47" spans="1:26" x14ac:dyDescent="0.2">
      <c r="A47" s="284" t="s">
        <v>269</v>
      </c>
      <c r="B47" s="284"/>
      <c r="C47" s="284"/>
      <c r="D47" s="284"/>
      <c r="E47" s="284"/>
      <c r="F47" s="284"/>
      <c r="G47" s="83">
        <v>39</v>
      </c>
      <c r="H47" s="85">
        <v>0</v>
      </c>
      <c r="I47" s="85">
        <v>0</v>
      </c>
      <c r="J47" s="85">
        <v>0</v>
      </c>
      <c r="K47" s="85">
        <v>0</v>
      </c>
      <c r="L47" s="85">
        <v>0</v>
      </c>
      <c r="M47" s="85">
        <v>0</v>
      </c>
      <c r="N47" s="86">
        <v>0</v>
      </c>
      <c r="O47" s="86">
        <v>0</v>
      </c>
      <c r="P47" s="86">
        <v>0</v>
      </c>
      <c r="Q47" s="86">
        <v>0</v>
      </c>
      <c r="R47" s="86">
        <v>0</v>
      </c>
      <c r="S47" s="86">
        <v>0</v>
      </c>
      <c r="T47" s="86">
        <v>0</v>
      </c>
      <c r="U47" s="86">
        <v>0</v>
      </c>
      <c r="V47" s="86">
        <v>0</v>
      </c>
      <c r="W47" s="86">
        <v>0</v>
      </c>
      <c r="X47" s="87">
        <f t="shared" si="18"/>
        <v>0</v>
      </c>
      <c r="Y47" s="86">
        <v>0</v>
      </c>
      <c r="Z47" s="87">
        <f t="shared" si="17"/>
        <v>0</v>
      </c>
    </row>
    <row r="48" spans="1:26" x14ac:dyDescent="0.2">
      <c r="A48" s="284" t="s">
        <v>270</v>
      </c>
      <c r="B48" s="284"/>
      <c r="C48" s="284"/>
      <c r="D48" s="284"/>
      <c r="E48" s="284"/>
      <c r="F48" s="284"/>
      <c r="G48" s="83">
        <v>40</v>
      </c>
      <c r="H48" s="86">
        <v>0</v>
      </c>
      <c r="I48" s="86">
        <v>0</v>
      </c>
      <c r="J48" s="86">
        <v>0</v>
      </c>
      <c r="K48" s="86">
        <v>0</v>
      </c>
      <c r="L48" s="86">
        <v>0</v>
      </c>
      <c r="M48" s="86">
        <v>0</v>
      </c>
      <c r="N48" s="86">
        <v>0</v>
      </c>
      <c r="O48" s="86">
        <v>0</v>
      </c>
      <c r="P48" s="86">
        <v>0</v>
      </c>
      <c r="Q48" s="86">
        <v>0</v>
      </c>
      <c r="R48" s="86">
        <v>0</v>
      </c>
      <c r="S48" s="86">
        <v>0</v>
      </c>
      <c r="T48" s="86">
        <v>0</v>
      </c>
      <c r="U48" s="86">
        <v>0</v>
      </c>
      <c r="V48" s="86">
        <v>0</v>
      </c>
      <c r="W48" s="86">
        <v>0</v>
      </c>
      <c r="X48" s="87">
        <f t="shared" si="18"/>
        <v>0</v>
      </c>
      <c r="Y48" s="86">
        <v>0</v>
      </c>
      <c r="Z48" s="87">
        <f t="shared" si="17"/>
        <v>0</v>
      </c>
    </row>
    <row r="49" spans="1:26" x14ac:dyDescent="0.2">
      <c r="A49" s="284" t="s">
        <v>271</v>
      </c>
      <c r="B49" s="284"/>
      <c r="C49" s="284"/>
      <c r="D49" s="284"/>
      <c r="E49" s="284"/>
      <c r="F49" s="284"/>
      <c r="G49" s="83">
        <v>41</v>
      </c>
      <c r="H49" s="85">
        <v>0</v>
      </c>
      <c r="I49" s="85">
        <v>0</v>
      </c>
      <c r="J49" s="85">
        <v>0</v>
      </c>
      <c r="K49" s="85">
        <v>0</v>
      </c>
      <c r="L49" s="85">
        <v>0</v>
      </c>
      <c r="M49" s="85">
        <v>0</v>
      </c>
      <c r="N49" s="86">
        <v>0</v>
      </c>
      <c r="O49" s="86">
        <v>0</v>
      </c>
      <c r="P49" s="86">
        <v>0</v>
      </c>
      <c r="Q49" s="86">
        <v>0</v>
      </c>
      <c r="R49" s="86">
        <v>0</v>
      </c>
      <c r="S49" s="86">
        <v>0</v>
      </c>
      <c r="T49" s="86">
        <v>0</v>
      </c>
      <c r="U49" s="86">
        <v>0</v>
      </c>
      <c r="V49" s="86">
        <v>0</v>
      </c>
      <c r="W49" s="86">
        <v>0</v>
      </c>
      <c r="X49" s="87">
        <f t="shared" si="18"/>
        <v>0</v>
      </c>
      <c r="Y49" s="86">
        <v>0</v>
      </c>
      <c r="Z49" s="87">
        <f t="shared" si="17"/>
        <v>0</v>
      </c>
    </row>
    <row r="50" spans="1:26" ht="24" customHeight="1" x14ac:dyDescent="0.2">
      <c r="A50" s="284" t="s">
        <v>389</v>
      </c>
      <c r="B50" s="284"/>
      <c r="C50" s="284"/>
      <c r="D50" s="284"/>
      <c r="E50" s="284"/>
      <c r="F50" s="284"/>
      <c r="G50" s="83">
        <v>42</v>
      </c>
      <c r="H50" s="86">
        <v>0</v>
      </c>
      <c r="I50" s="86">
        <v>0</v>
      </c>
      <c r="J50" s="86">
        <v>0</v>
      </c>
      <c r="K50" s="86">
        <v>0</v>
      </c>
      <c r="L50" s="86">
        <v>0</v>
      </c>
      <c r="M50" s="86">
        <v>0</v>
      </c>
      <c r="N50" s="86">
        <v>0</v>
      </c>
      <c r="O50" s="86">
        <v>0</v>
      </c>
      <c r="P50" s="86">
        <v>0</v>
      </c>
      <c r="Q50" s="86">
        <v>0</v>
      </c>
      <c r="R50" s="86">
        <v>0</v>
      </c>
      <c r="S50" s="86">
        <v>0</v>
      </c>
      <c r="T50" s="86">
        <v>0</v>
      </c>
      <c r="U50" s="86">
        <v>0</v>
      </c>
      <c r="V50" s="86">
        <v>0</v>
      </c>
      <c r="W50" s="86">
        <v>0</v>
      </c>
      <c r="X50" s="87">
        <f t="shared" si="18"/>
        <v>0</v>
      </c>
      <c r="Y50" s="86">
        <v>0</v>
      </c>
      <c r="Z50" s="87">
        <f t="shared" si="17"/>
        <v>0</v>
      </c>
    </row>
    <row r="51" spans="1:26" ht="26.25" customHeight="1" x14ac:dyDescent="0.2">
      <c r="A51" s="284" t="s">
        <v>390</v>
      </c>
      <c r="B51" s="284"/>
      <c r="C51" s="284"/>
      <c r="D51" s="284"/>
      <c r="E51" s="284"/>
      <c r="F51" s="284"/>
      <c r="G51" s="83">
        <v>43</v>
      </c>
      <c r="H51" s="86">
        <v>0</v>
      </c>
      <c r="I51" s="86">
        <v>0</v>
      </c>
      <c r="J51" s="86">
        <v>0</v>
      </c>
      <c r="K51" s="86">
        <v>0</v>
      </c>
      <c r="L51" s="86">
        <v>0</v>
      </c>
      <c r="M51" s="86">
        <v>0</v>
      </c>
      <c r="N51" s="86">
        <v>0</v>
      </c>
      <c r="O51" s="86">
        <v>0</v>
      </c>
      <c r="P51" s="86">
        <v>0</v>
      </c>
      <c r="Q51" s="86">
        <v>0</v>
      </c>
      <c r="R51" s="86">
        <v>0</v>
      </c>
      <c r="S51" s="86">
        <v>0</v>
      </c>
      <c r="T51" s="86">
        <v>0</v>
      </c>
      <c r="U51" s="86">
        <v>0</v>
      </c>
      <c r="V51" s="86">
        <v>0</v>
      </c>
      <c r="W51" s="86">
        <v>0</v>
      </c>
      <c r="X51" s="87">
        <f t="shared" si="18"/>
        <v>0</v>
      </c>
      <c r="Y51" s="86">
        <v>0</v>
      </c>
      <c r="Z51" s="87">
        <f t="shared" si="17"/>
        <v>0</v>
      </c>
    </row>
    <row r="52" spans="1:26" ht="22.5" customHeight="1" x14ac:dyDescent="0.2">
      <c r="A52" s="284" t="s">
        <v>391</v>
      </c>
      <c r="B52" s="284"/>
      <c r="C52" s="284"/>
      <c r="D52" s="284"/>
      <c r="E52" s="284"/>
      <c r="F52" s="284"/>
      <c r="G52" s="83">
        <v>44</v>
      </c>
      <c r="H52" s="86">
        <v>0</v>
      </c>
      <c r="I52" s="86">
        <v>0</v>
      </c>
      <c r="J52" s="86">
        <v>0</v>
      </c>
      <c r="K52" s="86">
        <v>0</v>
      </c>
      <c r="L52" s="86">
        <v>0</v>
      </c>
      <c r="M52" s="86">
        <v>0</v>
      </c>
      <c r="N52" s="86">
        <v>0</v>
      </c>
      <c r="O52" s="86">
        <v>0</v>
      </c>
      <c r="P52" s="86">
        <v>0</v>
      </c>
      <c r="Q52" s="86">
        <v>0</v>
      </c>
      <c r="R52" s="86">
        <v>0</v>
      </c>
      <c r="S52" s="86">
        <v>0</v>
      </c>
      <c r="T52" s="86">
        <v>0</v>
      </c>
      <c r="U52" s="86">
        <v>0</v>
      </c>
      <c r="V52" s="86">
        <v>0</v>
      </c>
      <c r="W52" s="86">
        <v>0</v>
      </c>
      <c r="X52" s="87">
        <f t="shared" si="18"/>
        <v>0</v>
      </c>
      <c r="Y52" s="86">
        <v>0</v>
      </c>
      <c r="Z52" s="87">
        <f t="shared" si="17"/>
        <v>0</v>
      </c>
    </row>
    <row r="53" spans="1:26" x14ac:dyDescent="0.2">
      <c r="A53" s="284" t="s">
        <v>272</v>
      </c>
      <c r="B53" s="284"/>
      <c r="C53" s="284"/>
      <c r="D53" s="284"/>
      <c r="E53" s="284"/>
      <c r="F53" s="284"/>
      <c r="G53" s="83">
        <v>45</v>
      </c>
      <c r="H53" s="86">
        <v>0</v>
      </c>
      <c r="I53" s="86">
        <v>0</v>
      </c>
      <c r="J53" s="86">
        <v>0</v>
      </c>
      <c r="K53" s="86">
        <v>0</v>
      </c>
      <c r="L53" s="86">
        <v>0</v>
      </c>
      <c r="M53" s="86">
        <v>0</v>
      </c>
      <c r="N53" s="86">
        <v>0</v>
      </c>
      <c r="O53" s="86">
        <v>0</v>
      </c>
      <c r="P53" s="86">
        <v>0</v>
      </c>
      <c r="Q53" s="86">
        <v>0</v>
      </c>
      <c r="R53" s="86">
        <v>0</v>
      </c>
      <c r="S53" s="86">
        <v>0</v>
      </c>
      <c r="T53" s="86">
        <v>0</v>
      </c>
      <c r="U53" s="86">
        <v>0</v>
      </c>
      <c r="V53" s="86">
        <v>0</v>
      </c>
      <c r="W53" s="86">
        <v>0</v>
      </c>
      <c r="X53" s="87">
        <f t="shared" si="18"/>
        <v>0</v>
      </c>
      <c r="Y53" s="86">
        <v>0</v>
      </c>
      <c r="Z53" s="87">
        <f t="shared" si="17"/>
        <v>0</v>
      </c>
    </row>
    <row r="54" spans="1:26" x14ac:dyDescent="0.2">
      <c r="A54" s="284" t="s">
        <v>392</v>
      </c>
      <c r="B54" s="284"/>
      <c r="C54" s="284"/>
      <c r="D54" s="284"/>
      <c r="E54" s="284"/>
      <c r="F54" s="284"/>
      <c r="G54" s="83">
        <v>46</v>
      </c>
      <c r="H54" s="86">
        <v>0</v>
      </c>
      <c r="I54" s="86">
        <v>0</v>
      </c>
      <c r="J54" s="86">
        <v>0</v>
      </c>
      <c r="K54" s="86">
        <v>0</v>
      </c>
      <c r="L54" s="86">
        <v>0</v>
      </c>
      <c r="M54" s="86">
        <v>0</v>
      </c>
      <c r="N54" s="86">
        <v>0</v>
      </c>
      <c r="O54" s="86">
        <v>0</v>
      </c>
      <c r="P54" s="86">
        <v>0</v>
      </c>
      <c r="Q54" s="86">
        <v>0</v>
      </c>
      <c r="R54" s="86">
        <v>0</v>
      </c>
      <c r="S54" s="86">
        <v>0</v>
      </c>
      <c r="T54" s="86">
        <v>0</v>
      </c>
      <c r="U54" s="86">
        <v>0</v>
      </c>
      <c r="V54" s="86">
        <v>0</v>
      </c>
      <c r="W54" s="86">
        <v>0</v>
      </c>
      <c r="X54" s="87">
        <f t="shared" si="18"/>
        <v>0</v>
      </c>
      <c r="Y54" s="86">
        <v>0</v>
      </c>
      <c r="Z54" s="87">
        <f t="shared" si="17"/>
        <v>0</v>
      </c>
    </row>
    <row r="55" spans="1:26" x14ac:dyDescent="0.2">
      <c r="A55" s="284" t="s">
        <v>401</v>
      </c>
      <c r="B55" s="284"/>
      <c r="C55" s="284"/>
      <c r="D55" s="284"/>
      <c r="E55" s="284"/>
      <c r="F55" s="284"/>
      <c r="G55" s="83">
        <v>47</v>
      </c>
      <c r="H55" s="86">
        <v>0</v>
      </c>
      <c r="I55" s="86">
        <v>0</v>
      </c>
      <c r="J55" s="86">
        <v>0</v>
      </c>
      <c r="K55" s="86">
        <v>0</v>
      </c>
      <c r="L55" s="86">
        <v>0</v>
      </c>
      <c r="M55" s="86">
        <v>0</v>
      </c>
      <c r="N55" s="86">
        <v>0</v>
      </c>
      <c r="O55" s="86">
        <v>0</v>
      </c>
      <c r="P55" s="86">
        <v>0</v>
      </c>
      <c r="Q55" s="86">
        <v>0</v>
      </c>
      <c r="R55" s="86">
        <v>0</v>
      </c>
      <c r="S55" s="86">
        <v>0</v>
      </c>
      <c r="T55" s="86">
        <v>0</v>
      </c>
      <c r="U55" s="86">
        <v>0</v>
      </c>
      <c r="V55" s="86">
        <v>-40663393.280000001</v>
      </c>
      <c r="W55" s="86">
        <v>0</v>
      </c>
      <c r="X55" s="87">
        <f t="shared" si="18"/>
        <v>-40663393.280000001</v>
      </c>
      <c r="Y55" s="86">
        <v>0</v>
      </c>
      <c r="Z55" s="87">
        <f t="shared" si="17"/>
        <v>-40663393.280000001</v>
      </c>
    </row>
    <row r="56" spans="1:26" x14ac:dyDescent="0.2">
      <c r="A56" s="284" t="s">
        <v>393</v>
      </c>
      <c r="B56" s="284"/>
      <c r="C56" s="284"/>
      <c r="D56" s="284"/>
      <c r="E56" s="284"/>
      <c r="F56" s="284"/>
      <c r="G56" s="83">
        <v>48</v>
      </c>
      <c r="H56" s="86">
        <v>0</v>
      </c>
      <c r="I56" s="86">
        <v>0</v>
      </c>
      <c r="J56" s="86">
        <v>0</v>
      </c>
      <c r="K56" s="86">
        <v>0</v>
      </c>
      <c r="L56" s="86">
        <v>0</v>
      </c>
      <c r="M56" s="86">
        <v>0</v>
      </c>
      <c r="N56" s="86">
        <v>0</v>
      </c>
      <c r="O56" s="86">
        <v>0</v>
      </c>
      <c r="P56" s="86">
        <v>0</v>
      </c>
      <c r="Q56" s="86">
        <v>0</v>
      </c>
      <c r="R56" s="86">
        <v>0</v>
      </c>
      <c r="S56" s="86">
        <v>0</v>
      </c>
      <c r="T56" s="86">
        <v>0</v>
      </c>
      <c r="U56" s="86">
        <v>0</v>
      </c>
      <c r="V56" s="86">
        <v>0</v>
      </c>
      <c r="W56" s="86">
        <v>0</v>
      </c>
      <c r="X56" s="87">
        <f t="shared" si="18"/>
        <v>0</v>
      </c>
      <c r="Y56" s="86">
        <v>0</v>
      </c>
      <c r="Z56" s="87">
        <f t="shared" si="17"/>
        <v>0</v>
      </c>
    </row>
    <row r="57" spans="1:26" x14ac:dyDescent="0.2">
      <c r="A57" s="284" t="s">
        <v>402</v>
      </c>
      <c r="B57" s="284"/>
      <c r="C57" s="284"/>
      <c r="D57" s="284"/>
      <c r="E57" s="284"/>
      <c r="F57" s="284"/>
      <c r="G57" s="83">
        <v>49</v>
      </c>
      <c r="H57" s="86">
        <v>0</v>
      </c>
      <c r="I57" s="86">
        <v>0</v>
      </c>
      <c r="J57" s="86">
        <v>0</v>
      </c>
      <c r="K57" s="86">
        <v>0</v>
      </c>
      <c r="L57" s="86">
        <v>0</v>
      </c>
      <c r="M57" s="86">
        <v>0</v>
      </c>
      <c r="N57" s="86">
        <v>0</v>
      </c>
      <c r="O57" s="86">
        <v>0</v>
      </c>
      <c r="P57" s="86">
        <v>0</v>
      </c>
      <c r="Q57" s="86">
        <v>0</v>
      </c>
      <c r="R57" s="86">
        <v>0</v>
      </c>
      <c r="S57" s="86">
        <v>0</v>
      </c>
      <c r="T57" s="86">
        <v>0</v>
      </c>
      <c r="U57" s="86">
        <v>0</v>
      </c>
      <c r="V57" s="86">
        <f>-W57</f>
        <v>107013744.27</v>
      </c>
      <c r="W57" s="86">
        <v>-107013744.27</v>
      </c>
      <c r="X57" s="87">
        <f t="shared" si="18"/>
        <v>0</v>
      </c>
      <c r="Y57" s="86">
        <v>0</v>
      </c>
      <c r="Z57" s="87">
        <f t="shared" si="17"/>
        <v>0</v>
      </c>
    </row>
    <row r="58" spans="1:26" x14ac:dyDescent="0.2">
      <c r="A58" s="284" t="s">
        <v>396</v>
      </c>
      <c r="B58" s="284"/>
      <c r="C58" s="284"/>
      <c r="D58" s="284"/>
      <c r="E58" s="284"/>
      <c r="F58" s="284"/>
      <c r="G58" s="83">
        <v>50</v>
      </c>
      <c r="H58" s="86">
        <v>0</v>
      </c>
      <c r="I58" s="86">
        <v>0</v>
      </c>
      <c r="J58" s="86">
        <v>0</v>
      </c>
      <c r="K58" s="86">
        <v>0</v>
      </c>
      <c r="L58" s="86">
        <v>0</v>
      </c>
      <c r="M58" s="86">
        <v>0</v>
      </c>
      <c r="N58" s="86">
        <v>0</v>
      </c>
      <c r="O58" s="86">
        <v>0</v>
      </c>
      <c r="P58" s="86">
        <v>0</v>
      </c>
      <c r="Q58" s="86">
        <v>0</v>
      </c>
      <c r="R58" s="86">
        <v>0</v>
      </c>
      <c r="S58" s="86">
        <v>0</v>
      </c>
      <c r="T58" s="86">
        <v>0</v>
      </c>
      <c r="U58" s="86">
        <v>0</v>
      </c>
      <c r="V58" s="86">
        <v>0</v>
      </c>
      <c r="W58" s="86">
        <v>0</v>
      </c>
      <c r="X58" s="87">
        <f t="shared" si="18"/>
        <v>0</v>
      </c>
      <c r="Y58" s="86">
        <v>0</v>
      </c>
      <c r="Z58" s="87">
        <f t="shared" si="17"/>
        <v>0</v>
      </c>
    </row>
    <row r="59" spans="1:26" ht="24" customHeight="1" x14ac:dyDescent="0.2">
      <c r="A59" s="285" t="s">
        <v>403</v>
      </c>
      <c r="B59" s="285"/>
      <c r="C59" s="285"/>
      <c r="D59" s="285"/>
      <c r="E59" s="285"/>
      <c r="F59" s="285"/>
      <c r="G59" s="84">
        <v>51</v>
      </c>
      <c r="H59" s="88">
        <f>SUM(H39:H58)</f>
        <v>20449280</v>
      </c>
      <c r="I59" s="88">
        <f t="shared" ref="I59:Z59" si="19">SUM(I39:I58)</f>
        <v>0</v>
      </c>
      <c r="J59" s="88">
        <f t="shared" si="19"/>
        <v>1017782.2</v>
      </c>
      <c r="K59" s="88">
        <f t="shared" si="19"/>
        <v>0</v>
      </c>
      <c r="L59" s="88">
        <f t="shared" si="19"/>
        <v>0</v>
      </c>
      <c r="M59" s="88">
        <f t="shared" si="19"/>
        <v>32865381.050000001</v>
      </c>
      <c r="N59" s="88">
        <f t="shared" si="19"/>
        <v>6102991.6799999997</v>
      </c>
      <c r="O59" s="88">
        <f t="shared" si="19"/>
        <v>0</v>
      </c>
      <c r="P59" s="88">
        <f t="shared" si="19"/>
        <v>2392997.19</v>
      </c>
      <c r="Q59" s="88">
        <f t="shared" si="19"/>
        <v>0</v>
      </c>
      <c r="R59" s="88">
        <f t="shared" si="19"/>
        <v>0</v>
      </c>
      <c r="S59" s="88">
        <f t="shared" si="19"/>
        <v>0</v>
      </c>
      <c r="T59" s="88">
        <f t="shared" si="19"/>
        <v>0</v>
      </c>
      <c r="U59" s="88">
        <f t="shared" si="19"/>
        <v>0</v>
      </c>
      <c r="V59" s="88">
        <f t="shared" si="19"/>
        <v>120211043.23999999</v>
      </c>
      <c r="W59" s="88">
        <f t="shared" si="19"/>
        <v>121038404.86</v>
      </c>
      <c r="X59" s="88">
        <f>SUM(X39:X58)</f>
        <v>304077880.22000003</v>
      </c>
      <c r="Y59" s="88">
        <f t="shared" si="19"/>
        <v>0</v>
      </c>
      <c r="Z59" s="88">
        <f t="shared" si="19"/>
        <v>304077880.22000003</v>
      </c>
    </row>
    <row r="60" spans="1:26" x14ac:dyDescent="0.2">
      <c r="A60" s="292" t="s">
        <v>273</v>
      </c>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c r="Z60" s="294"/>
    </row>
    <row r="61" spans="1:26" ht="31.5" customHeight="1" x14ac:dyDescent="0.2">
      <c r="A61" s="296" t="s">
        <v>404</v>
      </c>
      <c r="B61" s="296"/>
      <c r="C61" s="296"/>
      <c r="D61" s="296"/>
      <c r="E61" s="296"/>
      <c r="F61" s="296"/>
      <c r="G61" s="84">
        <v>52</v>
      </c>
      <c r="H61" s="88">
        <f>SUM(H41:H49)</f>
        <v>0</v>
      </c>
      <c r="I61" s="88">
        <f t="shared" ref="I61:Z61" si="20">SUM(I41:I49)</f>
        <v>0</v>
      </c>
      <c r="J61" s="88">
        <f t="shared" si="20"/>
        <v>0</v>
      </c>
      <c r="K61" s="88">
        <f t="shared" si="20"/>
        <v>0</v>
      </c>
      <c r="L61" s="88">
        <f t="shared" si="20"/>
        <v>0</v>
      </c>
      <c r="M61" s="88">
        <f t="shared" si="20"/>
        <v>0</v>
      </c>
      <c r="N61" s="88">
        <f t="shared" si="20"/>
        <v>0</v>
      </c>
      <c r="O61" s="88">
        <f t="shared" si="20"/>
        <v>0</v>
      </c>
      <c r="P61" s="88">
        <f t="shared" si="20"/>
        <v>818507.68</v>
      </c>
      <c r="Q61" s="88">
        <f t="shared" si="20"/>
        <v>0</v>
      </c>
      <c r="R61" s="88">
        <f t="shared" si="20"/>
        <v>0</v>
      </c>
      <c r="S61" s="88">
        <f t="shared" si="20"/>
        <v>0</v>
      </c>
      <c r="T61" s="88">
        <f t="shared" si="20"/>
        <v>0</v>
      </c>
      <c r="U61" s="88">
        <f t="shared" ref="U61" si="21">SUM(U41:U49)</f>
        <v>0</v>
      </c>
      <c r="V61" s="88">
        <f t="shared" si="20"/>
        <v>0</v>
      </c>
      <c r="W61" s="88">
        <f t="shared" si="20"/>
        <v>0</v>
      </c>
      <c r="X61" s="88">
        <f>SUM(X41:X49)</f>
        <v>818507.68</v>
      </c>
      <c r="Y61" s="88">
        <f t="shared" si="20"/>
        <v>0</v>
      </c>
      <c r="Z61" s="88">
        <f t="shared" si="20"/>
        <v>818507.68</v>
      </c>
    </row>
    <row r="62" spans="1:26" ht="27.75" customHeight="1" x14ac:dyDescent="0.2">
      <c r="A62" s="296" t="s">
        <v>405</v>
      </c>
      <c r="B62" s="296"/>
      <c r="C62" s="296"/>
      <c r="D62" s="296"/>
      <c r="E62" s="296"/>
      <c r="F62" s="296"/>
      <c r="G62" s="84">
        <v>53</v>
      </c>
      <c r="H62" s="88">
        <f>H40+H61</f>
        <v>0</v>
      </c>
      <c r="I62" s="88">
        <f t="shared" ref="I62:Z62" si="22">I40+I61</f>
        <v>0</v>
      </c>
      <c r="J62" s="88">
        <f t="shared" si="22"/>
        <v>0</v>
      </c>
      <c r="K62" s="88">
        <f t="shared" si="22"/>
        <v>0</v>
      </c>
      <c r="L62" s="88">
        <f t="shared" si="22"/>
        <v>0</v>
      </c>
      <c r="M62" s="88">
        <f t="shared" si="22"/>
        <v>0</v>
      </c>
      <c r="N62" s="88">
        <f t="shared" si="22"/>
        <v>0</v>
      </c>
      <c r="O62" s="88">
        <f t="shared" si="22"/>
        <v>0</v>
      </c>
      <c r="P62" s="88">
        <f t="shared" si="22"/>
        <v>818507.68</v>
      </c>
      <c r="Q62" s="88">
        <f t="shared" si="22"/>
        <v>0</v>
      </c>
      <c r="R62" s="88">
        <f t="shared" si="22"/>
        <v>0</v>
      </c>
      <c r="S62" s="88">
        <f t="shared" si="22"/>
        <v>0</v>
      </c>
      <c r="T62" s="88">
        <f t="shared" si="22"/>
        <v>0</v>
      </c>
      <c r="U62" s="88">
        <f t="shared" ref="U62" si="23">U40+U61</f>
        <v>0</v>
      </c>
      <c r="V62" s="88">
        <f t="shared" si="22"/>
        <v>0</v>
      </c>
      <c r="W62" s="88">
        <f t="shared" si="22"/>
        <v>121038404.86</v>
      </c>
      <c r="X62" s="88">
        <f>X40+X61</f>
        <v>121856912.54000001</v>
      </c>
      <c r="Y62" s="88">
        <f t="shared" si="22"/>
        <v>0</v>
      </c>
      <c r="Z62" s="88">
        <f t="shared" si="22"/>
        <v>121856912.54000001</v>
      </c>
    </row>
    <row r="63" spans="1:26" ht="29.25" customHeight="1" x14ac:dyDescent="0.2">
      <c r="A63" s="296" t="s">
        <v>406</v>
      </c>
      <c r="B63" s="296"/>
      <c r="C63" s="296"/>
      <c r="D63" s="296"/>
      <c r="E63" s="296"/>
      <c r="F63" s="296"/>
      <c r="G63" s="84">
        <v>54</v>
      </c>
      <c r="H63" s="88">
        <f>SUM(H50:H58)</f>
        <v>0</v>
      </c>
      <c r="I63" s="88">
        <f t="shared" ref="I63:Z63" si="24">SUM(I50:I58)</f>
        <v>0</v>
      </c>
      <c r="J63" s="88">
        <f t="shared" si="24"/>
        <v>0</v>
      </c>
      <c r="K63" s="88">
        <f t="shared" si="24"/>
        <v>0</v>
      </c>
      <c r="L63" s="88">
        <f t="shared" si="24"/>
        <v>0</v>
      </c>
      <c r="M63" s="88">
        <f t="shared" si="24"/>
        <v>0</v>
      </c>
      <c r="N63" s="88">
        <f t="shared" si="24"/>
        <v>0</v>
      </c>
      <c r="O63" s="88">
        <f t="shared" si="24"/>
        <v>0</v>
      </c>
      <c r="P63" s="88">
        <f t="shared" si="24"/>
        <v>0</v>
      </c>
      <c r="Q63" s="88">
        <f t="shared" si="24"/>
        <v>0</v>
      </c>
      <c r="R63" s="88">
        <f t="shared" si="24"/>
        <v>0</v>
      </c>
      <c r="S63" s="88">
        <f t="shared" si="24"/>
        <v>0</v>
      </c>
      <c r="T63" s="88">
        <f t="shared" si="24"/>
        <v>0</v>
      </c>
      <c r="U63" s="88">
        <f t="shared" ref="U63" si="25">SUM(U50:U58)</f>
        <v>0</v>
      </c>
      <c r="V63" s="88">
        <f t="shared" si="24"/>
        <v>66350350.990000002</v>
      </c>
      <c r="W63" s="88">
        <f t="shared" si="24"/>
        <v>-107013744.27</v>
      </c>
      <c r="X63" s="88">
        <f>SUM(X50:X58)</f>
        <v>-40663393.280000001</v>
      </c>
      <c r="Y63" s="88">
        <f t="shared" si="24"/>
        <v>0</v>
      </c>
      <c r="Z63" s="88">
        <f t="shared" si="24"/>
        <v>-40663393.280000001</v>
      </c>
    </row>
  </sheetData>
  <sheetProtection algorithmName="SHA-512" hashValue="v1tR7vog4m12wxz9Ym8bNXYZfq24V6JJOga+RKspwUaPV0tq6uSWUXIhZ1kGfxIVCrRW5voTLV6BZ/UmMU4Wew==" saltValue="m6WcFTRcFlxFItXXY/i6q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19685039370078741" right="0" top="0.19685039370078741" bottom="0" header="0.51181102362204722" footer="0.51181102362204722"/>
  <pageSetup paperSize="9" scale="4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97" t="s">
        <v>422</v>
      </c>
      <c r="B1" s="298"/>
      <c r="C1" s="298"/>
      <c r="D1" s="298"/>
      <c r="E1" s="298"/>
      <c r="F1" s="298"/>
      <c r="G1" s="298"/>
      <c r="H1" s="298"/>
      <c r="I1" s="298"/>
      <c r="J1" s="298"/>
    </row>
    <row r="2" spans="1:10" x14ac:dyDescent="0.2">
      <c r="A2" s="298"/>
      <c r="B2" s="298"/>
      <c r="C2" s="298"/>
      <c r="D2" s="298"/>
      <c r="E2" s="298"/>
      <c r="F2" s="298"/>
      <c r="G2" s="298"/>
      <c r="H2" s="298"/>
      <c r="I2" s="298"/>
      <c r="J2" s="298"/>
    </row>
    <row r="3" spans="1:10" x14ac:dyDescent="0.2">
      <c r="A3" s="298"/>
      <c r="B3" s="298"/>
      <c r="C3" s="298"/>
      <c r="D3" s="298"/>
      <c r="E3" s="298"/>
      <c r="F3" s="298"/>
      <c r="G3" s="298"/>
      <c r="H3" s="298"/>
      <c r="I3" s="298"/>
      <c r="J3" s="298"/>
    </row>
    <row r="4" spans="1:10" x14ac:dyDescent="0.2">
      <c r="A4" s="298"/>
      <c r="B4" s="298"/>
      <c r="C4" s="298"/>
      <c r="D4" s="298"/>
      <c r="E4" s="298"/>
      <c r="F4" s="298"/>
      <c r="G4" s="298"/>
      <c r="H4" s="298"/>
      <c r="I4" s="298"/>
      <c r="J4" s="298"/>
    </row>
    <row r="5" spans="1:10" x14ac:dyDescent="0.2">
      <c r="A5" s="298"/>
      <c r="B5" s="298"/>
      <c r="C5" s="298"/>
      <c r="D5" s="298"/>
      <c r="E5" s="298"/>
      <c r="F5" s="298"/>
      <c r="G5" s="298"/>
      <c r="H5" s="298"/>
      <c r="I5" s="298"/>
      <c r="J5" s="298"/>
    </row>
    <row r="6" spans="1:10" x14ac:dyDescent="0.2">
      <c r="A6" s="298"/>
      <c r="B6" s="298"/>
      <c r="C6" s="298"/>
      <c r="D6" s="298"/>
      <c r="E6" s="298"/>
      <c r="F6" s="298"/>
      <c r="G6" s="298"/>
      <c r="H6" s="298"/>
      <c r="I6" s="298"/>
      <c r="J6" s="298"/>
    </row>
    <row r="7" spans="1:10" x14ac:dyDescent="0.2">
      <c r="A7" s="298"/>
      <c r="B7" s="298"/>
      <c r="C7" s="298"/>
      <c r="D7" s="298"/>
      <c r="E7" s="298"/>
      <c r="F7" s="298"/>
      <c r="G7" s="298"/>
      <c r="H7" s="298"/>
      <c r="I7" s="298"/>
      <c r="J7" s="298"/>
    </row>
    <row r="8" spans="1:10" x14ac:dyDescent="0.2">
      <c r="A8" s="298"/>
      <c r="B8" s="298"/>
      <c r="C8" s="298"/>
      <c r="D8" s="298"/>
      <c r="E8" s="298"/>
      <c r="F8" s="298"/>
      <c r="G8" s="298"/>
      <c r="H8" s="298"/>
      <c r="I8" s="298"/>
      <c r="J8" s="298"/>
    </row>
    <row r="9" spans="1:10" x14ac:dyDescent="0.2">
      <c r="A9" s="298"/>
      <c r="B9" s="298"/>
      <c r="C9" s="298"/>
      <c r="D9" s="298"/>
      <c r="E9" s="298"/>
      <c r="F9" s="298"/>
      <c r="G9" s="298"/>
      <c r="H9" s="298"/>
      <c r="I9" s="298"/>
      <c r="J9" s="298"/>
    </row>
    <row r="10" spans="1:10" x14ac:dyDescent="0.2">
      <c r="A10" s="298"/>
      <c r="B10" s="298"/>
      <c r="C10" s="298"/>
      <c r="D10" s="298"/>
      <c r="E10" s="298"/>
      <c r="F10" s="298"/>
      <c r="G10" s="298"/>
      <c r="H10" s="298"/>
      <c r="I10" s="298"/>
      <c r="J10" s="298"/>
    </row>
    <row r="11" spans="1:10" x14ac:dyDescent="0.2">
      <c r="A11" s="298"/>
      <c r="B11" s="298"/>
      <c r="C11" s="298"/>
      <c r="D11" s="298"/>
      <c r="E11" s="298"/>
      <c r="F11" s="298"/>
      <c r="G11" s="298"/>
      <c r="H11" s="298"/>
      <c r="I11" s="298"/>
      <c r="J11" s="298"/>
    </row>
    <row r="12" spans="1:10" x14ac:dyDescent="0.2">
      <c r="A12" s="298"/>
      <c r="B12" s="298"/>
      <c r="C12" s="298"/>
      <c r="D12" s="298"/>
      <c r="E12" s="298"/>
      <c r="F12" s="298"/>
      <c r="G12" s="298"/>
      <c r="H12" s="298"/>
      <c r="I12" s="298"/>
      <c r="J12" s="298"/>
    </row>
    <row r="13" spans="1:10" x14ac:dyDescent="0.2">
      <c r="A13" s="298"/>
      <c r="B13" s="298"/>
      <c r="C13" s="298"/>
      <c r="D13" s="298"/>
      <c r="E13" s="298"/>
      <c r="F13" s="298"/>
      <c r="G13" s="298"/>
      <c r="H13" s="298"/>
      <c r="I13" s="298"/>
      <c r="J13" s="298"/>
    </row>
    <row r="14" spans="1:10" x14ac:dyDescent="0.2">
      <c r="A14" s="298"/>
      <c r="B14" s="298"/>
      <c r="C14" s="298"/>
      <c r="D14" s="298"/>
      <c r="E14" s="298"/>
      <c r="F14" s="298"/>
      <c r="G14" s="298"/>
      <c r="H14" s="298"/>
      <c r="I14" s="298"/>
      <c r="J14" s="298"/>
    </row>
    <row r="15" spans="1:10" x14ac:dyDescent="0.2">
      <c r="A15" s="298"/>
      <c r="B15" s="298"/>
      <c r="C15" s="298"/>
      <c r="D15" s="298"/>
      <c r="E15" s="298"/>
      <c r="F15" s="298"/>
      <c r="G15" s="298"/>
      <c r="H15" s="298"/>
      <c r="I15" s="298"/>
      <c r="J15" s="298"/>
    </row>
    <row r="16" spans="1:10" x14ac:dyDescent="0.2">
      <c r="A16" s="298"/>
      <c r="B16" s="298"/>
      <c r="C16" s="298"/>
      <c r="D16" s="298"/>
      <c r="E16" s="298"/>
      <c r="F16" s="298"/>
      <c r="G16" s="298"/>
      <c r="H16" s="298"/>
      <c r="I16" s="298"/>
      <c r="J16" s="298"/>
    </row>
    <row r="17" spans="1:10" x14ac:dyDescent="0.2">
      <c r="A17" s="298"/>
      <c r="B17" s="298"/>
      <c r="C17" s="298"/>
      <c r="D17" s="298"/>
      <c r="E17" s="298"/>
      <c r="F17" s="298"/>
      <c r="G17" s="298"/>
      <c r="H17" s="298"/>
      <c r="I17" s="298"/>
      <c r="J17" s="298"/>
    </row>
    <row r="18" spans="1:10" x14ac:dyDescent="0.2">
      <c r="A18" s="298"/>
      <c r="B18" s="298"/>
      <c r="C18" s="298"/>
      <c r="D18" s="298"/>
      <c r="E18" s="298"/>
      <c r="F18" s="298"/>
      <c r="G18" s="298"/>
      <c r="H18" s="298"/>
      <c r="I18" s="298"/>
      <c r="J18" s="298"/>
    </row>
    <row r="19" spans="1:10" x14ac:dyDescent="0.2">
      <c r="A19" s="298"/>
      <c r="B19" s="298"/>
      <c r="C19" s="298"/>
      <c r="D19" s="298"/>
      <c r="E19" s="298"/>
      <c r="F19" s="298"/>
      <c r="G19" s="298"/>
      <c r="H19" s="298"/>
      <c r="I19" s="298"/>
      <c r="J19" s="298"/>
    </row>
    <row r="20" spans="1:10" x14ac:dyDescent="0.2">
      <c r="A20" s="298"/>
      <c r="B20" s="298"/>
      <c r="C20" s="298"/>
      <c r="D20" s="298"/>
      <c r="E20" s="298"/>
      <c r="F20" s="298"/>
      <c r="G20" s="298"/>
      <c r="H20" s="298"/>
      <c r="I20" s="298"/>
      <c r="J20" s="298"/>
    </row>
    <row r="21" spans="1:10" x14ac:dyDescent="0.2">
      <c r="A21" s="298"/>
      <c r="B21" s="298"/>
      <c r="C21" s="298"/>
      <c r="D21" s="298"/>
      <c r="E21" s="298"/>
      <c r="F21" s="298"/>
      <c r="G21" s="298"/>
      <c r="H21" s="298"/>
      <c r="I21" s="298"/>
      <c r="J21" s="298"/>
    </row>
    <row r="22" spans="1:10" x14ac:dyDescent="0.2">
      <c r="A22" s="298"/>
      <c r="B22" s="298"/>
      <c r="C22" s="298"/>
      <c r="D22" s="298"/>
      <c r="E22" s="298"/>
      <c r="F22" s="298"/>
      <c r="G22" s="298"/>
      <c r="H22" s="298"/>
      <c r="I22" s="298"/>
      <c r="J22" s="298"/>
    </row>
    <row r="23" spans="1:10" x14ac:dyDescent="0.2">
      <c r="A23" s="298"/>
      <c r="B23" s="298"/>
      <c r="C23" s="298"/>
      <c r="D23" s="298"/>
      <c r="E23" s="298"/>
      <c r="F23" s="298"/>
      <c r="G23" s="298"/>
      <c r="H23" s="298"/>
      <c r="I23" s="298"/>
      <c r="J23" s="298"/>
    </row>
    <row r="24" spans="1:10" x14ac:dyDescent="0.2">
      <c r="A24" s="298"/>
      <c r="B24" s="298"/>
      <c r="C24" s="298"/>
      <c r="D24" s="298"/>
      <c r="E24" s="298"/>
      <c r="F24" s="298"/>
      <c r="G24" s="298"/>
      <c r="H24" s="298"/>
      <c r="I24" s="298"/>
      <c r="J24" s="298"/>
    </row>
    <row r="25" spans="1:10" ht="102.75" customHeight="1" x14ac:dyDescent="0.2">
      <c r="A25" s="298"/>
      <c r="B25" s="298"/>
      <c r="C25" s="298"/>
      <c r="D25" s="298"/>
      <c r="E25" s="298"/>
      <c r="F25" s="298"/>
      <c r="G25" s="298"/>
      <c r="H25" s="298"/>
      <c r="I25" s="298"/>
      <c r="J25" s="298"/>
    </row>
    <row r="26" spans="1:10" ht="104.25" customHeight="1" x14ac:dyDescent="0.2">
      <c r="A26" s="298"/>
      <c r="B26" s="298"/>
      <c r="C26" s="298"/>
      <c r="D26" s="298"/>
      <c r="E26" s="298"/>
      <c r="F26" s="298"/>
      <c r="G26" s="298"/>
      <c r="H26" s="298"/>
      <c r="I26" s="298"/>
      <c r="J26" s="298"/>
    </row>
    <row r="27" spans="1:10" ht="75" customHeight="1" x14ac:dyDescent="0.2">
      <c r="A27" s="298"/>
      <c r="B27" s="298"/>
      <c r="C27" s="298"/>
      <c r="D27" s="298"/>
      <c r="E27" s="298"/>
      <c r="F27" s="298"/>
      <c r="G27" s="298"/>
      <c r="H27" s="298"/>
      <c r="I27" s="298"/>
      <c r="J27" s="298"/>
    </row>
    <row r="28" spans="1:10" ht="87.75" customHeight="1" x14ac:dyDescent="0.2">
      <c r="A28" s="298"/>
      <c r="B28" s="298"/>
      <c r="C28" s="298"/>
      <c r="D28" s="298"/>
      <c r="E28" s="298"/>
      <c r="F28" s="298"/>
      <c r="G28" s="298"/>
      <c r="H28" s="298"/>
      <c r="I28" s="298"/>
      <c r="J28" s="298"/>
    </row>
    <row r="29" spans="1:10" ht="85.5" customHeight="1" x14ac:dyDescent="0.2">
      <c r="A29" s="298"/>
      <c r="B29" s="298"/>
      <c r="C29" s="298"/>
      <c r="D29" s="298"/>
      <c r="E29" s="298"/>
      <c r="F29" s="298"/>
      <c r="G29" s="298"/>
      <c r="H29" s="298"/>
      <c r="I29" s="298"/>
      <c r="J29" s="298"/>
    </row>
    <row r="30" spans="1:10" ht="262.5" customHeight="1" x14ac:dyDescent="0.2">
      <c r="A30" s="298"/>
      <c r="B30" s="298"/>
      <c r="C30" s="298"/>
      <c r="D30" s="298"/>
      <c r="E30" s="298"/>
      <c r="F30" s="298"/>
      <c r="G30" s="298"/>
      <c r="H30" s="298"/>
      <c r="I30" s="298"/>
      <c r="J30" s="298"/>
    </row>
  </sheetData>
  <mergeCells count="1">
    <mergeCell ref="A1:J3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A9F50-330B-4654-B490-038780EB974D}">
  <dimension ref="A1:I37"/>
  <sheetViews>
    <sheetView zoomScale="110" zoomScaleNormal="110" workbookViewId="0">
      <selection activeCell="H1" sqref="H1"/>
    </sheetView>
  </sheetViews>
  <sheetFormatPr defaultColWidth="9.140625" defaultRowHeight="12" x14ac:dyDescent="0.2"/>
  <cols>
    <col min="1" max="1" width="2.7109375" style="101" customWidth="1"/>
    <col min="2" max="2" width="43.140625" style="101" customWidth="1"/>
    <col min="3" max="3" width="12.7109375" style="102" customWidth="1"/>
    <col min="4" max="4" width="1.140625" style="102" customWidth="1"/>
    <col min="5" max="5" width="14.42578125" style="102" customWidth="1"/>
    <col min="6" max="6" width="1" style="102" customWidth="1"/>
    <col min="7" max="7" width="10.7109375" style="102" customWidth="1"/>
    <col min="8" max="8" width="75" style="107" customWidth="1"/>
    <col min="9" max="9" width="59" style="104" customWidth="1"/>
    <col min="10" max="16384" width="9.140625" style="104"/>
  </cols>
  <sheetData>
    <row r="1" spans="1:9" ht="15.75" x14ac:dyDescent="0.25">
      <c r="A1" s="100" t="s">
        <v>509</v>
      </c>
      <c r="H1" s="103" t="s">
        <v>500</v>
      </c>
    </row>
    <row r="2" spans="1:9" ht="12.75" x14ac:dyDescent="0.2">
      <c r="A2" s="105" t="s">
        <v>465</v>
      </c>
      <c r="H2" s="101"/>
    </row>
    <row r="3" spans="1:9" x14ac:dyDescent="0.2">
      <c r="H3" s="101"/>
    </row>
    <row r="5" spans="1:9" x14ac:dyDescent="0.2">
      <c r="B5" s="106"/>
    </row>
    <row r="6" spans="1:9" ht="15" customHeight="1" x14ac:dyDescent="0.2">
      <c r="B6" s="108" t="s">
        <v>466</v>
      </c>
      <c r="C6" s="109" t="s">
        <v>467</v>
      </c>
      <c r="D6" s="109"/>
      <c r="E6" s="109" t="s">
        <v>468</v>
      </c>
      <c r="F6" s="109"/>
      <c r="G6" s="109" t="s">
        <v>469</v>
      </c>
      <c r="H6" s="110" t="s">
        <v>470</v>
      </c>
    </row>
    <row r="7" spans="1:9" x14ac:dyDescent="0.2">
      <c r="B7" s="111" t="s">
        <v>471</v>
      </c>
      <c r="C7" s="112"/>
      <c r="D7" s="112"/>
      <c r="E7" s="112"/>
      <c r="F7" s="112"/>
      <c r="G7" s="112"/>
      <c r="H7" s="113"/>
    </row>
    <row r="8" spans="1:9" ht="15" customHeight="1" x14ac:dyDescent="0.2">
      <c r="B8" s="114"/>
      <c r="C8" s="115"/>
      <c r="E8" s="115"/>
    </row>
    <row r="9" spans="1:9" ht="19.5" customHeight="1" x14ac:dyDescent="0.2">
      <c r="B9" s="116" t="s">
        <v>472</v>
      </c>
      <c r="C9" s="299">
        <f>+Bilanca!I17/1000</f>
        <v>67530</v>
      </c>
      <c r="D9" s="117"/>
      <c r="E9" s="118">
        <v>63937</v>
      </c>
      <c r="F9" s="117"/>
      <c r="G9" s="117"/>
      <c r="H9" s="301" t="s">
        <v>473</v>
      </c>
      <c r="I9" s="120"/>
    </row>
    <row r="10" spans="1:9" ht="19.5" customHeight="1" x14ac:dyDescent="0.2">
      <c r="B10" s="116"/>
      <c r="C10" s="300"/>
      <c r="D10" s="117"/>
      <c r="E10" s="118">
        <v>281</v>
      </c>
      <c r="F10" s="117"/>
      <c r="G10" s="117"/>
      <c r="H10" s="301"/>
      <c r="I10" s="120"/>
    </row>
    <row r="11" spans="1:9" ht="19.5" customHeight="1" x14ac:dyDescent="0.2">
      <c r="B11" s="116"/>
      <c r="C11" s="300"/>
      <c r="D11" s="117"/>
      <c r="E11" s="118">
        <v>3312</v>
      </c>
      <c r="F11" s="117"/>
      <c r="G11" s="117"/>
      <c r="H11" s="301"/>
      <c r="I11" s="120"/>
    </row>
    <row r="12" spans="1:9" ht="15" customHeight="1" x14ac:dyDescent="0.2">
      <c r="B12" s="121" t="s">
        <v>474</v>
      </c>
      <c r="C12" s="122">
        <f>SUM(C9:C11)</f>
        <v>67530</v>
      </c>
      <c r="D12" s="123"/>
      <c r="E12" s="122">
        <f>SUM(E9:E11)</f>
        <v>67530</v>
      </c>
      <c r="F12" s="123"/>
      <c r="G12" s="124">
        <f>C12-E12</f>
        <v>0</v>
      </c>
      <c r="H12" s="125"/>
      <c r="I12" s="120"/>
    </row>
    <row r="13" spans="1:9" x14ac:dyDescent="0.2">
      <c r="I13" s="120"/>
    </row>
    <row r="14" spans="1:9" x14ac:dyDescent="0.2">
      <c r="B14" s="126" t="s">
        <v>475</v>
      </c>
      <c r="C14" s="127">
        <f>+Bilanca!I28/1000</f>
        <v>16099</v>
      </c>
      <c r="D14" s="128"/>
      <c r="E14" s="129">
        <v>16099</v>
      </c>
      <c r="F14" s="130"/>
      <c r="G14" s="117">
        <f>+C14-E14</f>
        <v>0</v>
      </c>
      <c r="H14" s="301" t="s">
        <v>476</v>
      </c>
      <c r="I14" s="120"/>
    </row>
    <row r="15" spans="1:9" x14ac:dyDescent="0.2">
      <c r="B15" s="126" t="s">
        <v>477</v>
      </c>
      <c r="C15" s="127">
        <v>230</v>
      </c>
      <c r="D15" s="128"/>
      <c r="E15" s="129">
        <v>230</v>
      </c>
      <c r="F15" s="130"/>
      <c r="G15" s="117">
        <f>+C15-E15</f>
        <v>0</v>
      </c>
      <c r="H15" s="302"/>
      <c r="I15" s="120"/>
    </row>
    <row r="16" spans="1:9" x14ac:dyDescent="0.2">
      <c r="B16" s="126" t="s">
        <v>478</v>
      </c>
      <c r="C16" s="127">
        <v>5</v>
      </c>
      <c r="D16" s="128"/>
      <c r="E16" s="129"/>
      <c r="F16" s="130"/>
      <c r="G16" s="117">
        <f>+C16-E16</f>
        <v>5</v>
      </c>
      <c r="H16" s="302"/>
      <c r="I16" s="120"/>
    </row>
    <row r="17" spans="1:9" x14ac:dyDescent="0.2">
      <c r="B17" s="126" t="s">
        <v>501</v>
      </c>
      <c r="C17" s="127">
        <f>+Bilanca!I370</f>
        <v>0</v>
      </c>
      <c r="D17" s="128"/>
      <c r="E17" s="131">
        <v>0</v>
      </c>
      <c r="F17" s="130"/>
      <c r="G17" s="117">
        <f>+C17-E17</f>
        <v>0</v>
      </c>
      <c r="H17" s="302"/>
      <c r="I17" s="120"/>
    </row>
    <row r="18" spans="1:9" x14ac:dyDescent="0.2">
      <c r="B18" s="132" t="s">
        <v>479</v>
      </c>
      <c r="C18" s="133">
        <v>0</v>
      </c>
      <c r="D18" s="133"/>
      <c r="E18" s="134">
        <v>5</v>
      </c>
      <c r="F18" s="133"/>
      <c r="G18" s="135">
        <f>+C18-E18</f>
        <v>-5</v>
      </c>
      <c r="H18" s="303"/>
      <c r="I18" s="120"/>
    </row>
    <row r="19" spans="1:9" ht="15" customHeight="1" x14ac:dyDescent="0.2">
      <c r="B19" s="121" t="s">
        <v>474</v>
      </c>
      <c r="C19" s="115">
        <f>SUM(C14:C18)</f>
        <v>16334</v>
      </c>
      <c r="E19" s="115">
        <f>SUM(E14:E18)</f>
        <v>16334</v>
      </c>
      <c r="G19" s="115">
        <f>C19-E19</f>
        <v>0</v>
      </c>
      <c r="I19" s="120"/>
    </row>
    <row r="20" spans="1:9" x14ac:dyDescent="0.2">
      <c r="C20" s="115"/>
      <c r="I20" s="120"/>
    </row>
    <row r="21" spans="1:9" ht="31.5" customHeight="1" x14ac:dyDescent="0.2">
      <c r="B21" s="116" t="s">
        <v>480</v>
      </c>
      <c r="C21" s="127">
        <f>+Bilanca!I45/1000</f>
        <v>127726</v>
      </c>
      <c r="D21" s="128"/>
      <c r="E21" s="127">
        <v>125337</v>
      </c>
      <c r="F21" s="128"/>
      <c r="G21" s="117">
        <f>+C21-E21</f>
        <v>2389</v>
      </c>
      <c r="H21" s="301" t="s">
        <v>502</v>
      </c>
      <c r="I21" s="120"/>
    </row>
    <row r="22" spans="1:9" ht="31.5" customHeight="1" x14ac:dyDescent="0.2">
      <c r="B22" s="136" t="s">
        <v>481</v>
      </c>
      <c r="C22" s="127">
        <f>+Bilanca!I53/1000</f>
        <v>81956</v>
      </c>
      <c r="D22" s="117"/>
      <c r="E22" s="117">
        <v>82121</v>
      </c>
      <c r="F22" s="117"/>
      <c r="G22" s="117">
        <f t="shared" ref="G22:G23" si="0">+C22-E22</f>
        <v>-165</v>
      </c>
      <c r="H22" s="302"/>
      <c r="I22" s="120"/>
    </row>
    <row r="23" spans="1:9" ht="31.5" customHeight="1" x14ac:dyDescent="0.2">
      <c r="B23" s="119" t="s">
        <v>482</v>
      </c>
      <c r="C23" s="117">
        <f>+Bilanca!I71/1000</f>
        <v>12792</v>
      </c>
      <c r="D23" s="117"/>
      <c r="E23" s="117">
        <v>15016</v>
      </c>
      <c r="F23" s="117"/>
      <c r="G23" s="117">
        <f t="shared" si="0"/>
        <v>-2224</v>
      </c>
      <c r="H23" s="303"/>
      <c r="I23" s="120"/>
    </row>
    <row r="24" spans="1:9" ht="15" customHeight="1" x14ac:dyDescent="0.2">
      <c r="A24" s="114"/>
      <c r="B24" s="121" t="s">
        <v>474</v>
      </c>
      <c r="C24" s="122">
        <f>SUM(C21:C23)</f>
        <v>222474</v>
      </c>
      <c r="D24" s="122"/>
      <c r="E24" s="122">
        <f>SUM(E21:E23)</f>
        <v>222474</v>
      </c>
      <c r="F24" s="122"/>
      <c r="G24" s="122">
        <f>SUM(G21:G23)</f>
        <v>0</v>
      </c>
      <c r="H24" s="121"/>
      <c r="I24" s="120"/>
    </row>
    <row r="25" spans="1:9" ht="15.75" customHeight="1" x14ac:dyDescent="0.2">
      <c r="C25" s="115"/>
      <c r="I25" s="120"/>
    </row>
    <row r="26" spans="1:9" x14ac:dyDescent="0.2">
      <c r="A26" s="114"/>
      <c r="B26" s="137" t="s">
        <v>503</v>
      </c>
      <c r="C26" s="117">
        <f>+Bilanca!I92/1000</f>
        <v>120211</v>
      </c>
      <c r="D26" s="117"/>
      <c r="E26" s="117">
        <v>0</v>
      </c>
      <c r="F26" s="138"/>
      <c r="G26" s="117">
        <f>C26-E26</f>
        <v>120211</v>
      </c>
      <c r="H26" s="301" t="s">
        <v>483</v>
      </c>
      <c r="I26" s="120"/>
    </row>
    <row r="27" spans="1:9" x14ac:dyDescent="0.2">
      <c r="A27" s="114"/>
      <c r="B27" s="137" t="s">
        <v>504</v>
      </c>
      <c r="C27" s="117">
        <f>+Bilanca!I95/1000</f>
        <v>121038</v>
      </c>
      <c r="D27" s="117"/>
      <c r="E27" s="117">
        <v>0</v>
      </c>
      <c r="F27" s="138"/>
      <c r="G27" s="117">
        <f>C27-E27</f>
        <v>121038</v>
      </c>
      <c r="H27" s="301"/>
      <c r="I27" s="120"/>
    </row>
    <row r="28" spans="1:9" x14ac:dyDescent="0.2">
      <c r="A28" s="114"/>
      <c r="B28" s="139" t="s">
        <v>484</v>
      </c>
      <c r="C28" s="135">
        <v>0</v>
      </c>
      <c r="D28" s="140"/>
      <c r="E28" s="141">
        <v>241249</v>
      </c>
      <c r="F28" s="140"/>
      <c r="G28" s="135">
        <f>C28-E28</f>
        <v>-241249</v>
      </c>
      <c r="H28" s="304"/>
      <c r="I28" s="120"/>
    </row>
    <row r="29" spans="1:9" ht="15" customHeight="1" x14ac:dyDescent="0.2">
      <c r="A29" s="114"/>
      <c r="B29" s="121" t="s">
        <v>474</v>
      </c>
      <c r="C29" s="142">
        <f>SUM(C26:C28)</f>
        <v>241249</v>
      </c>
      <c r="D29" s="142"/>
      <c r="E29" s="142">
        <f>SUM(E26:E28)</f>
        <v>241249</v>
      </c>
      <c r="F29" s="142"/>
      <c r="G29" s="142">
        <f t="shared" ref="G29" si="1">+C29-E29</f>
        <v>0</v>
      </c>
      <c r="H29" s="114"/>
      <c r="I29" s="120"/>
    </row>
    <row r="30" spans="1:9" x14ac:dyDescent="0.2">
      <c r="A30" s="114"/>
      <c r="B30" s="114"/>
      <c r="C30" s="142"/>
      <c r="D30" s="142"/>
      <c r="E30" s="142"/>
      <c r="F30" s="142"/>
      <c r="G30" s="143"/>
      <c r="H30" s="114"/>
      <c r="I30" s="120"/>
    </row>
    <row r="31" spans="1:9" ht="47.25" customHeight="1" x14ac:dyDescent="0.2">
      <c r="A31" s="114"/>
      <c r="B31" s="137" t="s">
        <v>505</v>
      </c>
      <c r="C31" s="117">
        <f>+Bilanca!I118/1000</f>
        <v>218091</v>
      </c>
      <c r="D31" s="117"/>
      <c r="E31" s="299">
        <v>235718</v>
      </c>
      <c r="F31" s="138"/>
      <c r="G31" s="117">
        <f t="shared" ref="G31:G33" si="2">+C31-E31</f>
        <v>-17627</v>
      </c>
      <c r="H31" s="301" t="s">
        <v>485</v>
      </c>
      <c r="I31" s="120"/>
    </row>
    <row r="32" spans="1:9" ht="47.25" customHeight="1" x14ac:dyDescent="0.2">
      <c r="A32" s="114"/>
      <c r="B32" s="119" t="s">
        <v>486</v>
      </c>
      <c r="C32" s="117">
        <f>+Bilanca!I133/1000</f>
        <v>17625</v>
      </c>
      <c r="D32" s="117"/>
      <c r="E32" s="300"/>
      <c r="F32" s="138"/>
      <c r="G32" s="117">
        <f t="shared" si="2"/>
        <v>17625</v>
      </c>
      <c r="H32" s="301"/>
      <c r="I32" s="120"/>
    </row>
    <row r="33" spans="1:9" ht="15" customHeight="1" x14ac:dyDescent="0.2">
      <c r="A33" s="114"/>
      <c r="B33" s="121" t="s">
        <v>474</v>
      </c>
      <c r="C33" s="122">
        <f>SUM(C31:C32)</f>
        <v>235716</v>
      </c>
      <c r="D33" s="122"/>
      <c r="E33" s="122">
        <f>SUM(E31:E32)</f>
        <v>235718</v>
      </c>
      <c r="F33" s="122"/>
      <c r="G33" s="122">
        <f t="shared" si="2"/>
        <v>-2</v>
      </c>
      <c r="H33" s="121"/>
      <c r="I33" s="120"/>
    </row>
    <row r="34" spans="1:9" x14ac:dyDescent="0.2">
      <c r="B34" s="114"/>
      <c r="C34" s="142"/>
      <c r="D34" s="142"/>
      <c r="E34" s="142"/>
      <c r="F34" s="142"/>
      <c r="G34" s="142"/>
      <c r="H34" s="114"/>
    </row>
    <row r="37" spans="1:9" x14ac:dyDescent="0.2">
      <c r="C37" s="144"/>
      <c r="D37" s="144"/>
      <c r="E37" s="144"/>
    </row>
  </sheetData>
  <mergeCells count="7">
    <mergeCell ref="E31:E32"/>
    <mergeCell ref="H31:H32"/>
    <mergeCell ref="C9:C11"/>
    <mergeCell ref="H9:H11"/>
    <mergeCell ref="H14:H18"/>
    <mergeCell ref="H21:H23"/>
    <mergeCell ref="H26:H28"/>
  </mergeCells>
  <dataValidations count="1">
    <dataValidation type="whole" operator="greaterThanOrEqual" allowBlank="1" showInputMessage="1" showErrorMessage="1" errorTitle="Pogrešan upis" error="Dopušten je upis samo pozitivnih cjelobrojnih vrijednosti ili nule" sqref="C22:D23" xr:uid="{F8E9FBEC-5439-4FBD-9855-5BB317C5FC83}">
      <formula1>0</formula1>
    </dataValidation>
  </dataValidations>
  <pageMargins left="0.39370078740157483" right="0" top="0.39370078740157483" bottom="0" header="0" footer="0"/>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2B598-3660-4564-8628-05586AC3F901}">
  <dimension ref="A1:J28"/>
  <sheetViews>
    <sheetView zoomScale="110" zoomScaleNormal="110" workbookViewId="0">
      <selection activeCell="H48" sqref="H48"/>
    </sheetView>
  </sheetViews>
  <sheetFormatPr defaultColWidth="9.140625" defaultRowHeight="12" x14ac:dyDescent="0.2"/>
  <cols>
    <col min="1" max="1" width="2.7109375" style="101" customWidth="1"/>
    <col min="2" max="2" width="50.140625" style="101" customWidth="1"/>
    <col min="3" max="3" width="10.7109375" style="159" customWidth="1"/>
    <col min="4" max="4" width="1.140625" style="102" customWidth="1"/>
    <col min="5" max="5" width="10.7109375" style="102" customWidth="1"/>
    <col min="6" max="6" width="1" style="102" customWidth="1"/>
    <col min="7" max="7" width="10.7109375" style="102" customWidth="1"/>
    <col min="8" max="8" width="66.140625" style="101" customWidth="1"/>
    <col min="9" max="9" width="9.140625" style="101"/>
    <col min="10" max="10" width="11.42578125" style="101" bestFit="1" customWidth="1"/>
    <col min="11" max="11" width="29.5703125" style="101" customWidth="1"/>
    <col min="12" max="16384" width="9.140625" style="101"/>
  </cols>
  <sheetData>
    <row r="1" spans="1:10" ht="15.75" x14ac:dyDescent="0.25">
      <c r="A1" s="100" t="str">
        <f>+'Bilješke razlike Bilanca'!A1</f>
        <v>KONČAR - Distributivni i specijalni transformatori d.d. za proizvodnju</v>
      </c>
      <c r="H1" s="103" t="str">
        <f>+'Bilješke razlike Bilanca'!H1</f>
        <v>2025.</v>
      </c>
    </row>
    <row r="2" spans="1:10" ht="12.75" x14ac:dyDescent="0.2">
      <c r="A2" s="105" t="s">
        <v>465</v>
      </c>
    </row>
    <row r="3" spans="1:10" ht="12.75" x14ac:dyDescent="0.2">
      <c r="A3" s="105"/>
    </row>
    <row r="5" spans="1:10" x14ac:dyDescent="0.2">
      <c r="B5" s="106"/>
    </row>
    <row r="6" spans="1:10" ht="15" customHeight="1" x14ac:dyDescent="0.2">
      <c r="B6" s="108" t="s">
        <v>105</v>
      </c>
      <c r="C6" s="160" t="s">
        <v>467</v>
      </c>
      <c r="D6" s="145"/>
      <c r="E6" s="145" t="s">
        <v>468</v>
      </c>
      <c r="F6" s="145"/>
      <c r="G6" s="145" t="s">
        <v>469</v>
      </c>
      <c r="H6" s="110" t="s">
        <v>470</v>
      </c>
    </row>
    <row r="7" spans="1:10" s="104" customFormat="1" x14ac:dyDescent="0.2">
      <c r="A7" s="101"/>
      <c r="B7" s="111" t="s">
        <v>471</v>
      </c>
      <c r="C7" s="161"/>
      <c r="D7" s="146"/>
      <c r="E7" s="146"/>
      <c r="F7" s="146"/>
      <c r="G7" s="146"/>
      <c r="H7" s="146"/>
    </row>
    <row r="8" spans="1:10" x14ac:dyDescent="0.2">
      <c r="B8" s="147"/>
      <c r="C8" s="162"/>
      <c r="D8" s="148"/>
      <c r="E8" s="148"/>
      <c r="F8" s="148"/>
      <c r="G8" s="148"/>
      <c r="H8" s="149"/>
    </row>
    <row r="9" spans="1:10" ht="31.5" customHeight="1" x14ac:dyDescent="0.2">
      <c r="B9" s="116" t="s">
        <v>487</v>
      </c>
      <c r="C9" s="163">
        <f>+RDG!I11/1000</f>
        <v>64</v>
      </c>
      <c r="D9" s="117"/>
      <c r="E9" s="117">
        <v>0</v>
      </c>
      <c r="F9" s="117"/>
      <c r="G9" s="117">
        <f>+C9-E9</f>
        <v>64</v>
      </c>
      <c r="H9" s="301" t="s">
        <v>506</v>
      </c>
      <c r="J9" s="150"/>
    </row>
    <row r="10" spans="1:10" ht="31.5" customHeight="1" x14ac:dyDescent="0.2">
      <c r="B10" s="116" t="s">
        <v>488</v>
      </c>
      <c r="C10" s="163">
        <f>+RDG!I12/1000</f>
        <v>3801</v>
      </c>
      <c r="D10" s="128"/>
      <c r="E10" s="117">
        <v>0</v>
      </c>
      <c r="F10" s="128"/>
      <c r="G10" s="117">
        <f t="shared" ref="G10" si="0">+C10-E10</f>
        <v>3801</v>
      </c>
      <c r="H10" s="302"/>
    </row>
    <row r="11" spans="1:10" ht="31.5" customHeight="1" x14ac:dyDescent="0.2">
      <c r="B11" s="116" t="s">
        <v>489</v>
      </c>
      <c r="C11" s="163">
        <v>0</v>
      </c>
      <c r="D11" s="128"/>
      <c r="E11" s="117">
        <v>1130</v>
      </c>
      <c r="F11" s="128"/>
      <c r="G11" s="117">
        <f>+C11-E11</f>
        <v>-1130</v>
      </c>
      <c r="H11" s="303"/>
    </row>
    <row r="12" spans="1:10" s="114" customFormat="1" ht="15" customHeight="1" x14ac:dyDescent="0.2">
      <c r="B12" s="121" t="s">
        <v>474</v>
      </c>
      <c r="C12" s="164">
        <f>SUM(C9:C10)</f>
        <v>3865</v>
      </c>
      <c r="D12" s="122"/>
      <c r="E12" s="122">
        <f>SUM(E9:E11)</f>
        <v>1130</v>
      </c>
      <c r="F12" s="122"/>
      <c r="G12" s="122">
        <f>+C12-E12</f>
        <v>2735</v>
      </c>
      <c r="H12" s="121"/>
    </row>
    <row r="13" spans="1:10" x14ac:dyDescent="0.2">
      <c r="B13" s="147"/>
      <c r="C13" s="162"/>
      <c r="D13" s="148"/>
      <c r="E13" s="148"/>
      <c r="F13" s="148"/>
      <c r="G13" s="151"/>
      <c r="H13" s="149"/>
    </row>
    <row r="14" spans="1:10" x14ac:dyDescent="0.2">
      <c r="B14" s="147"/>
      <c r="C14" s="162"/>
      <c r="D14" s="148"/>
      <c r="E14" s="148"/>
      <c r="F14" s="148"/>
      <c r="G14" s="151"/>
      <c r="H14" s="149"/>
    </row>
    <row r="15" spans="1:10" ht="15" customHeight="1" x14ac:dyDescent="0.2">
      <c r="B15" s="152" t="s">
        <v>490</v>
      </c>
      <c r="C15" s="163">
        <f>+RDG!I15/1000</f>
        <v>244008</v>
      </c>
      <c r="D15" s="117"/>
      <c r="E15" s="131">
        <v>239642</v>
      </c>
      <c r="F15" s="117"/>
      <c r="G15" s="117">
        <f t="shared" ref="G15:G19" si="1">+C15-E15</f>
        <v>4366</v>
      </c>
      <c r="H15" s="301" t="s">
        <v>508</v>
      </c>
      <c r="J15" s="153"/>
    </row>
    <row r="16" spans="1:10" ht="15" customHeight="1" x14ac:dyDescent="0.2">
      <c r="B16" s="152" t="s">
        <v>491</v>
      </c>
      <c r="C16" s="163">
        <f>+RDG!I19/1000</f>
        <v>50131</v>
      </c>
      <c r="D16" s="117"/>
      <c r="E16" s="131">
        <v>52338</v>
      </c>
      <c r="F16" s="117"/>
      <c r="G16" s="117">
        <f t="shared" si="1"/>
        <v>-2207</v>
      </c>
      <c r="H16" s="302"/>
      <c r="J16" s="153"/>
    </row>
    <row r="17" spans="2:10" ht="15" customHeight="1" x14ac:dyDescent="0.2">
      <c r="B17" s="152" t="s">
        <v>492</v>
      </c>
      <c r="C17" s="163">
        <f>+RDG!I24/1000</f>
        <v>10209</v>
      </c>
      <c r="D17" s="117"/>
      <c r="E17" s="131">
        <v>0</v>
      </c>
      <c r="F17" s="117"/>
      <c r="G17" s="117">
        <f t="shared" si="1"/>
        <v>10209</v>
      </c>
      <c r="H17" s="302"/>
      <c r="J17" s="153"/>
    </row>
    <row r="18" spans="2:10" ht="15" customHeight="1" x14ac:dyDescent="0.2">
      <c r="B18" s="116" t="s">
        <v>493</v>
      </c>
      <c r="C18" s="163">
        <f>+RDG!I28/1000</f>
        <v>785</v>
      </c>
      <c r="D18" s="128"/>
      <c r="E18" s="154">
        <v>0</v>
      </c>
      <c r="F18" s="128"/>
      <c r="G18" s="117">
        <f t="shared" si="1"/>
        <v>785</v>
      </c>
      <c r="H18" s="302"/>
      <c r="J18" s="153"/>
    </row>
    <row r="19" spans="2:10" ht="15" customHeight="1" x14ac:dyDescent="0.2">
      <c r="B19" s="152" t="s">
        <v>494</v>
      </c>
      <c r="C19" s="163">
        <f>+RDG!I35/1000</f>
        <v>1345</v>
      </c>
      <c r="D19" s="117"/>
      <c r="E19" s="131">
        <v>0</v>
      </c>
      <c r="F19" s="117"/>
      <c r="G19" s="117">
        <f t="shared" si="1"/>
        <v>1345</v>
      </c>
      <c r="H19" s="302"/>
      <c r="J19" s="153"/>
    </row>
    <row r="20" spans="2:10" ht="15" customHeight="1" x14ac:dyDescent="0.2">
      <c r="B20" s="116" t="s">
        <v>495</v>
      </c>
      <c r="C20" s="163">
        <v>0</v>
      </c>
      <c r="D20" s="117"/>
      <c r="E20" s="117">
        <v>11765</v>
      </c>
      <c r="F20" s="117"/>
      <c r="G20" s="117">
        <f>+C20-E20</f>
        <v>-11765</v>
      </c>
      <c r="H20" s="302"/>
      <c r="J20" s="153"/>
    </row>
    <row r="21" spans="2:10" s="114" customFormat="1" ht="15" customHeight="1" x14ac:dyDescent="0.2">
      <c r="B21" s="121" t="s">
        <v>474</v>
      </c>
      <c r="C21" s="164">
        <f>SUM(C15:C20)</f>
        <v>306478</v>
      </c>
      <c r="D21" s="122"/>
      <c r="E21" s="122">
        <f>SUM(E15:E20)</f>
        <v>303745</v>
      </c>
      <c r="F21" s="122"/>
      <c r="G21" s="122">
        <f>+C21-E21</f>
        <v>2733</v>
      </c>
      <c r="H21" s="121"/>
      <c r="J21" s="153"/>
    </row>
    <row r="22" spans="2:10" x14ac:dyDescent="0.2">
      <c r="G22" s="155"/>
      <c r="H22" s="107"/>
    </row>
    <row r="23" spans="2:10" x14ac:dyDescent="0.2">
      <c r="G23" s="155"/>
    </row>
    <row r="24" spans="2:10" s="104" customFormat="1" ht="15" customHeight="1" x14ac:dyDescent="0.2">
      <c r="B24" s="156" t="s">
        <v>496</v>
      </c>
      <c r="C24" s="163">
        <f>+RDG!I36/1000</f>
        <v>5808</v>
      </c>
      <c r="D24" s="117"/>
      <c r="E24" s="117">
        <v>0</v>
      </c>
      <c r="F24" s="117"/>
      <c r="G24" s="117">
        <f t="shared" ref="G24:G28" si="2">+C24-E24</f>
        <v>5808</v>
      </c>
      <c r="H24" s="305" t="s">
        <v>507</v>
      </c>
    </row>
    <row r="25" spans="2:10" s="104" customFormat="1" ht="15" customHeight="1" x14ac:dyDescent="0.2">
      <c r="B25" s="156" t="s">
        <v>497</v>
      </c>
      <c r="C25" s="117">
        <f>-+RDG!I47/1000</f>
        <v>-1656</v>
      </c>
      <c r="D25" s="117"/>
      <c r="E25" s="117">
        <v>0</v>
      </c>
      <c r="F25" s="117"/>
      <c r="G25" s="117">
        <f t="shared" si="2"/>
        <v>-1656</v>
      </c>
      <c r="H25" s="305"/>
    </row>
    <row r="26" spans="2:10" s="104" customFormat="1" ht="15" customHeight="1" x14ac:dyDescent="0.2">
      <c r="B26" s="156" t="s">
        <v>498</v>
      </c>
      <c r="C26" s="163">
        <v>0</v>
      </c>
      <c r="D26" s="117"/>
      <c r="E26" s="117">
        <v>4456</v>
      </c>
      <c r="F26" s="117"/>
      <c r="G26" s="117">
        <f t="shared" si="2"/>
        <v>-4456</v>
      </c>
      <c r="H26" s="305"/>
    </row>
    <row r="27" spans="2:10" s="104" customFormat="1" ht="15" customHeight="1" x14ac:dyDescent="0.2">
      <c r="B27" s="156" t="s">
        <v>499</v>
      </c>
      <c r="C27" s="163">
        <v>0</v>
      </c>
      <c r="D27" s="117"/>
      <c r="E27" s="117">
        <v>-304</v>
      </c>
      <c r="F27" s="117"/>
      <c r="G27" s="117">
        <f t="shared" si="2"/>
        <v>304</v>
      </c>
      <c r="H27" s="306"/>
    </row>
    <row r="28" spans="2:10" s="158" customFormat="1" ht="15" customHeight="1" x14ac:dyDescent="0.2">
      <c r="B28" s="121" t="s">
        <v>474</v>
      </c>
      <c r="C28" s="164">
        <f>SUM(C24:C27)</f>
        <v>4152</v>
      </c>
      <c r="D28" s="122"/>
      <c r="E28" s="122">
        <f>SUM(E24:E27)</f>
        <v>4152</v>
      </c>
      <c r="F28" s="122"/>
      <c r="G28" s="122">
        <f t="shared" si="2"/>
        <v>0</v>
      </c>
      <c r="H28" s="157"/>
    </row>
  </sheetData>
  <mergeCells count="3">
    <mergeCell ref="H9:H11"/>
    <mergeCell ref="H15:H20"/>
    <mergeCell ref="H24:H27"/>
  </mergeCells>
  <pageMargins left="0.39370078740157483" right="0" top="0.39370078740157483" bottom="0" header="0" footer="0"/>
  <pageSetup paperSize="9"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Opći podaci</vt:lpstr>
      <vt:lpstr>Bilanca</vt:lpstr>
      <vt:lpstr>RDG</vt:lpstr>
      <vt:lpstr>NT_I</vt:lpstr>
      <vt:lpstr>NT_D</vt:lpstr>
      <vt:lpstr>PK</vt:lpstr>
      <vt:lpstr>Bilješke</vt:lpstr>
      <vt:lpstr>Bilješke razlike Bilanca</vt:lpstr>
      <vt:lpstr>Bilješke razlike RDG</vt:lpstr>
      <vt:lpstr>Bilanca!Print_Area</vt:lpstr>
      <vt:lpstr>'Bilješke razlike Bilanca'!Print_Area</vt:lpstr>
      <vt:lpstr>'Bilješke razlike RDG'!Print_Area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Agapito</cp:lastModifiedBy>
  <cp:lastPrinted>2026-04-07T14:05:00Z</cp:lastPrinted>
  <dcterms:created xsi:type="dcterms:W3CDTF">2008-10-17T11:51:54Z</dcterms:created>
  <dcterms:modified xsi:type="dcterms:W3CDTF">2026-04-10T08:44:14Z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